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hòng tcbc và tcpcp\kế hoạch biên chế và đề án sự nghiệp\Giao BCSN 2025 sau hợp nhất\Bản trình của SNV và VB của UB, TU\Vb triển khai giao BCSN\"/>
    </mc:Choice>
  </mc:AlternateContent>
  <bookViews>
    <workbookView xWindow="480" yWindow="300" windowWidth="22995" windowHeight="9090" activeTab="1"/>
  </bookViews>
  <sheets>
    <sheet name="TH ĐỊNH MỨC SỞ" sheetId="11" r:id="rId1"/>
    <sheet name="THCS ĐỊNH MỨC SỞ" sheetId="10" r:id="rId2"/>
  </sheets>
  <definedNames>
    <definedName name="_xlnm.Print_Titles" localSheetId="0">'TH ĐỊNH MỨC SỞ'!$4:$7</definedName>
    <definedName name="_xlnm.Print_Titles" localSheetId="1">'THCS ĐỊNH MỨC SỞ'!$4:$7</definedName>
  </definedNames>
  <calcPr calcId="162913"/>
</workbook>
</file>

<file path=xl/calcChain.xml><?xml version="1.0" encoding="utf-8"?>
<calcChain xmlns="http://schemas.openxmlformats.org/spreadsheetml/2006/main">
  <c r="AX9" i="10" l="1"/>
  <c r="AC12" i="11" l="1"/>
  <c r="AC13" i="11"/>
  <c r="AC14" i="11"/>
  <c r="AC15" i="11"/>
  <c r="AC11" i="11"/>
  <c r="I12" i="11" l="1"/>
  <c r="I13" i="11"/>
  <c r="I15" i="11"/>
  <c r="I11" i="11"/>
  <c r="I14" i="11"/>
  <c r="F16" i="11" l="1"/>
  <c r="AA15" i="11"/>
  <c r="Y15" i="11"/>
  <c r="V15" i="11"/>
  <c r="S15" i="11"/>
  <c r="P15" i="11"/>
  <c r="M15" i="11"/>
  <c r="AA14" i="11"/>
  <c r="Y14" i="11"/>
  <c r="V14" i="11"/>
  <c r="S14" i="11"/>
  <c r="P14" i="11"/>
  <c r="M14" i="11"/>
  <c r="AA13" i="11"/>
  <c r="Y13" i="11"/>
  <c r="V13" i="11"/>
  <c r="S13" i="11"/>
  <c r="P13" i="11"/>
  <c r="M13" i="11"/>
  <c r="V12" i="11"/>
  <c r="S12" i="11"/>
  <c r="P12" i="11"/>
  <c r="M12" i="11"/>
  <c r="V11" i="11"/>
  <c r="S11" i="11"/>
  <c r="P11" i="11"/>
  <c r="M11" i="11"/>
  <c r="D10" i="11"/>
  <c r="M15" i="10"/>
  <c r="AX19" i="10"/>
  <c r="AR18" i="10"/>
  <c r="AS18" i="10" s="1"/>
  <c r="AP18" i="10"/>
  <c r="AO18" i="10"/>
  <c r="AM18" i="10"/>
  <c r="AJ18" i="10"/>
  <c r="AG18" i="10"/>
  <c r="AC18" i="10"/>
  <c r="AD18" i="10" s="1"/>
  <c r="Z18" i="10"/>
  <c r="W18" i="10"/>
  <c r="S18" i="10"/>
  <c r="T18" i="10" s="1"/>
  <c r="P18" i="10"/>
  <c r="Q18" i="10" s="1"/>
  <c r="M18" i="10"/>
  <c r="L18" i="10"/>
  <c r="N18" i="10" s="1"/>
  <c r="AS17" i="10"/>
  <c r="AR17" i="10"/>
  <c r="AO17" i="10"/>
  <c r="AP17" i="10" s="1"/>
  <c r="AM17" i="10"/>
  <c r="AM14" i="10" s="1"/>
  <c r="AM19" i="10" s="1"/>
  <c r="AJ17" i="10"/>
  <c r="AG17" i="10"/>
  <c r="AC17" i="10"/>
  <c r="AD17" i="10" s="1"/>
  <c r="Z17" i="10"/>
  <c r="Z14" i="10" s="1"/>
  <c r="Z19" i="10" s="1"/>
  <c r="W17" i="10"/>
  <c r="S17" i="10"/>
  <c r="T17" i="10" s="1"/>
  <c r="P17" i="10"/>
  <c r="Q17" i="10" s="1"/>
  <c r="M17" i="10"/>
  <c r="L17" i="10"/>
  <c r="AS16" i="10"/>
  <c r="AR16" i="10"/>
  <c r="AO16" i="10"/>
  <c r="AP16" i="10" s="1"/>
  <c r="AM16" i="10"/>
  <c r="AJ16" i="10"/>
  <c r="AG16" i="10"/>
  <c r="AC16" i="10"/>
  <c r="AD16" i="10" s="1"/>
  <c r="Z16" i="10"/>
  <c r="W16" i="10"/>
  <c r="S16" i="10"/>
  <c r="T16" i="10" s="1"/>
  <c r="P16" i="10"/>
  <c r="Q16" i="10" s="1"/>
  <c r="M16" i="10"/>
  <c r="L16" i="10"/>
  <c r="AR15" i="10"/>
  <c r="AS15" i="10" s="1"/>
  <c r="AO15" i="10"/>
  <c r="AP15" i="10" s="1"/>
  <c r="AM15" i="10"/>
  <c r="AJ15" i="10"/>
  <c r="AG15" i="10"/>
  <c r="AC15" i="10"/>
  <c r="AD15" i="10" s="1"/>
  <c r="AD14" i="10" s="1"/>
  <c r="AD19" i="10" s="1"/>
  <c r="Z15" i="10"/>
  <c r="W15" i="10"/>
  <c r="S15" i="10"/>
  <c r="T15" i="10" s="1"/>
  <c r="P15" i="10"/>
  <c r="Q15" i="10" s="1"/>
  <c r="Q14" i="10" s="1"/>
  <c r="P19" i="10" s="1"/>
  <c r="L15" i="10"/>
  <c r="N15" i="10" s="1"/>
  <c r="AW14" i="10"/>
  <c r="AU14" i="10"/>
  <c r="AJ14" i="10"/>
  <c r="AJ19" i="10" s="1"/>
  <c r="E14" i="10"/>
  <c r="D14" i="10"/>
  <c r="AW12" i="10"/>
  <c r="AU12" i="10"/>
  <c r="AS12" i="10"/>
  <c r="AP12" i="10"/>
  <c r="AM12" i="10"/>
  <c r="AJ12" i="10"/>
  <c r="AG12" i="10"/>
  <c r="AD12" i="10"/>
  <c r="Z12" i="10"/>
  <c r="W12" i="10"/>
  <c r="T12" i="10"/>
  <c r="Q12" i="10"/>
  <c r="N12" i="10"/>
  <c r="I12" i="10"/>
  <c r="AX12" i="10" s="1"/>
  <c r="AW11" i="10"/>
  <c r="AU11" i="10"/>
  <c r="AS11" i="10"/>
  <c r="AP11" i="10"/>
  <c r="AM11" i="10"/>
  <c r="AJ11" i="10"/>
  <c r="AG11" i="10"/>
  <c r="AD11" i="10"/>
  <c r="Z11" i="10"/>
  <c r="W11" i="10"/>
  <c r="T11" i="10"/>
  <c r="Q11" i="10"/>
  <c r="N11" i="10"/>
  <c r="I11" i="10"/>
  <c r="AX11" i="10" s="1"/>
  <c r="AW10" i="10"/>
  <c r="AU10" i="10"/>
  <c r="AU8" i="10" s="1"/>
  <c r="AS10" i="10"/>
  <c r="AP10" i="10"/>
  <c r="AM10" i="10"/>
  <c r="AJ10" i="10"/>
  <c r="AG10" i="10"/>
  <c r="AD10" i="10"/>
  <c r="Z10" i="10"/>
  <c r="W10" i="10"/>
  <c r="T10" i="10"/>
  <c r="Q10" i="10"/>
  <c r="N10" i="10"/>
  <c r="I10" i="10"/>
  <c r="AX10" i="10" s="1"/>
  <c r="AW9" i="10"/>
  <c r="AU9" i="10"/>
  <c r="AS9" i="10"/>
  <c r="AP9" i="10"/>
  <c r="AM9" i="10"/>
  <c r="AJ9" i="10"/>
  <c r="AG9" i="10"/>
  <c r="AD9" i="10"/>
  <c r="Z9" i="10"/>
  <c r="W9" i="10"/>
  <c r="T9" i="10"/>
  <c r="Q9" i="10"/>
  <c r="N9" i="10"/>
  <c r="I9" i="10"/>
  <c r="E8" i="10"/>
  <c r="AG14" i="10" l="1"/>
  <c r="AG19" i="10" s="1"/>
  <c r="AS14" i="10"/>
  <c r="AS19" i="10" s="1"/>
  <c r="T14" i="10"/>
  <c r="T19" i="10" s="1"/>
  <c r="W8" i="10"/>
  <c r="AJ8" i="10"/>
  <c r="J11" i="10"/>
  <c r="AD8" i="10"/>
  <c r="AP8" i="10"/>
  <c r="I15" i="10"/>
  <c r="AX15" i="10" s="1"/>
  <c r="N16" i="10"/>
  <c r="J9" i="10"/>
  <c r="N17" i="10"/>
  <c r="J17" i="10" s="1"/>
  <c r="F17" i="10" s="1"/>
  <c r="J11" i="11"/>
  <c r="AA10" i="11"/>
  <c r="V10" i="11"/>
  <c r="P10" i="11"/>
  <c r="Y10" i="11"/>
  <c r="AC10" i="11"/>
  <c r="J13" i="11"/>
  <c r="I10" i="11"/>
  <c r="J14" i="11"/>
  <c r="J15" i="11"/>
  <c r="S10" i="11"/>
  <c r="J12" i="11"/>
  <c r="M10" i="11"/>
  <c r="W14" i="10"/>
  <c r="W19" i="10" s="1"/>
  <c r="AP14" i="10"/>
  <c r="AP19" i="10" s="1"/>
  <c r="J10" i="10"/>
  <c r="J12" i="10"/>
  <c r="Z8" i="10"/>
  <c r="AM8" i="10"/>
  <c r="AW8" i="10"/>
  <c r="T8" i="10"/>
  <c r="AG8" i="10"/>
  <c r="AS8" i="10"/>
  <c r="J18" i="10"/>
  <c r="F18" i="10" s="1"/>
  <c r="N8" i="10"/>
  <c r="J15" i="10"/>
  <c r="AY15" i="10"/>
  <c r="I17" i="10"/>
  <c r="AX17" i="10" s="1"/>
  <c r="Q8" i="10"/>
  <c r="I16" i="10"/>
  <c r="AX16" i="10" s="1"/>
  <c r="I18" i="10"/>
  <c r="AX18" i="10" s="1"/>
  <c r="N14" i="10" l="1"/>
  <c r="N19" i="10" s="1"/>
  <c r="J19" i="10" s="1"/>
  <c r="F19" i="10" s="1"/>
  <c r="J16" i="10"/>
  <c r="F16" i="10" s="1"/>
  <c r="J8" i="10"/>
  <c r="J10" i="11"/>
  <c r="F10" i="11" s="1"/>
  <c r="F15" i="10"/>
  <c r="J14" i="10"/>
  <c r="F14" i="10" s="1"/>
</calcChain>
</file>

<file path=xl/sharedStrings.xml><?xml version="1.0" encoding="utf-8"?>
<sst xmlns="http://schemas.openxmlformats.org/spreadsheetml/2006/main" count="137" uniqueCount="71">
  <si>
    <t>STT</t>
  </si>
  <si>
    <t>Lớp</t>
  </si>
  <si>
    <t>Ghi chú</t>
  </si>
  <si>
    <t>Tổng số</t>
  </si>
  <si>
    <t>Định mức số tiết dạy của giáo viên tiểu học</t>
  </si>
  <si>
    <t>Cơ cấu số tiết</t>
  </si>
  <si>
    <t>Môn Văn Hóa</t>
  </si>
  <si>
    <t>GD Thể chất</t>
  </si>
  <si>
    <t>Âm nhạc</t>
  </si>
  <si>
    <t>Mỹ thuật</t>
  </si>
  <si>
    <t>Ngoại ngữ 1</t>
  </si>
  <si>
    <t>Tin học và công nghệ</t>
  </si>
  <si>
    <t>Cơ cấu số tiết bắt buộc</t>
  </si>
  <si>
    <t>TỔNG GV</t>
  </si>
  <si>
    <t>Lớp 1</t>
  </si>
  <si>
    <t>Lớp 2</t>
  </si>
  <si>
    <t>Lớp 3</t>
  </si>
  <si>
    <t>Lớp 4</t>
  </si>
  <si>
    <t>Lớp 5</t>
  </si>
  <si>
    <t xml:space="preserve">Văn </t>
  </si>
  <si>
    <t>Toán</t>
  </si>
  <si>
    <t>GDCD</t>
  </si>
  <si>
    <t>L.Sử Đ.Lý</t>
  </si>
  <si>
    <t>KHTN</t>
  </si>
  <si>
    <t>Công nghệ</t>
  </si>
  <si>
    <t>Tin</t>
  </si>
  <si>
    <t>Thể chất</t>
  </si>
  <si>
    <t>Lớp 6</t>
  </si>
  <si>
    <t>Lớp 7</t>
  </si>
  <si>
    <t>Lớp 8</t>
  </si>
  <si>
    <t>Lớp 9</t>
  </si>
  <si>
    <t>Tổng số cơ cấu tiết</t>
  </si>
  <si>
    <t>Định mức hiện tại</t>
  </si>
  <si>
    <t>Khối lớp</t>
  </si>
  <si>
    <t>Số trường</t>
  </si>
  <si>
    <t>Trong đó</t>
  </si>
  <si>
    <t>Cán bộ quản lý</t>
  </si>
  <si>
    <t>Hành chính</t>
  </si>
  <si>
    <t>Nhu cầu giáo viên</t>
  </si>
  <si>
    <t>trong đó: Môn học, hoạt động giáo dục bắt buộc trong 1 tuần</t>
  </si>
  <si>
    <t>Định mức giáo viên/lớp</t>
  </si>
  <si>
    <t>Tổng nhu cầu biên chế theo quy định</t>
  </si>
  <si>
    <t>Phụ lục 1</t>
  </si>
  <si>
    <t>Trong đó: Môn học bắt buộc trong 1 tuần</t>
  </si>
  <si>
    <t>Nhu cầu biên chế</t>
  </si>
  <si>
    <t>Phụ lục 2</t>
  </si>
  <si>
    <t>Số tiết kiêm nhiệm giáo viên chủ nhiệm và hoạt động khác</t>
  </si>
  <si>
    <t>Số tiết kiêm nhiệm giáo viên CN, Đoàn đội, tổ trưởng bộ môn,…</t>
  </si>
  <si>
    <t>II</t>
  </si>
  <si>
    <t>Định mức số tiết dạy của giáo viênTHCS</t>
  </si>
  <si>
    <t>Kn HĐBB</t>
  </si>
  <si>
    <t>Kn GVCN và khác</t>
  </si>
  <si>
    <t>Dự kiến QĐ của UBND tỉnh</t>
  </si>
  <si>
    <t>Biên chế theo định mức</t>
  </si>
  <si>
    <t>I</t>
  </si>
  <si>
    <t>Xã.. (phân chia kiêm nhiệm)= luôn số UBND tỉnh giao</t>
  </si>
  <si>
    <t>Xã Đề nghị</t>
  </si>
  <si>
    <t>Xã.. (Theo định mức)</t>
  </si>
  <si>
    <t>Số lớp năm học 2025-2026</t>
  </si>
  <si>
    <t xml:space="preserve">Kiêm nhiệm </t>
  </si>
  <si>
    <t>Số trường THCS</t>
  </si>
  <si>
    <t>Số tiết kiêm nhiệm hoạt động BB và GDDDP</t>
  </si>
  <si>
    <t xml:space="preserve"> NHU CẦU BIÊN CHẾ GIÁO VIÊN TIỂU HỌC THEO QUY ĐỊNH TẠI THÔNG TƯ SỐ 20/2020/TT-BGDĐT VÀ CHƯƠNG TRÌNH GIÁO DỤC PHỔ THÔNG 2018</t>
  </si>
  <si>
    <t>NHU CẦU BIÊN CHẾ GIÁO VIÊN KHỐI THCS THEO QUY ĐỊNH TẠI THÔNG TƯ SỐ 20/2020/TT-BGDĐT VÀ CHƯƠNG TRÌNH GIÁO DỤC PHỔ THÔNG 2018</t>
  </si>
  <si>
    <r>
      <rPr>
        <b/>
        <sz val="11"/>
        <color theme="1"/>
        <rFont val="Times New Roman"/>
        <family val="1"/>
      </rPr>
      <t>Ghi chú: 
- M</t>
    </r>
    <r>
      <rPr>
        <sz val="11"/>
        <color theme="1"/>
        <rFont val="Times New Roman"/>
        <family val="1"/>
      </rPr>
      <t>ôn hoạt động BB và GDDDP: Các xã lựa chọn giáo viên các môn: Văn, lịch sử, địa lý, KHTN, công nghê, âm nhạc, mỹ thuật
- Số tiết kiêm nhiệm theo Phụ lục giảm trừ số tiết mà các xã đề xuất phù hợp với từng vị trí</t>
    </r>
  </si>
  <si>
    <t>Đề xuất theo số giao của UBND tỉnh</t>
  </si>
  <si>
    <t>Ghi chú: Số tiết kiêm nhiệm theo Phụ lục giảm trừ số tiết mà các xã đề xuất phù hợp với từng vị trí</t>
  </si>
  <si>
    <t>KN…</t>
  </si>
  <si>
    <r>
      <t xml:space="preserve">Tổng số tiết kiêm nhiệm </t>
    </r>
    <r>
      <rPr>
        <b/>
        <u/>
        <sz val="10"/>
        <color rgb="FFFF0000"/>
        <rFont val="Times New Roman"/>
        <family val="1"/>
      </rPr>
      <t>(theo bình quân của các trường)</t>
    </r>
  </si>
  <si>
    <r>
      <t xml:space="preserve">Cơ cấu số tiết kiêm nhiệm  </t>
    </r>
    <r>
      <rPr>
        <b/>
        <u/>
        <sz val="10"/>
        <color rgb="FFFF0000"/>
        <rFont val="Times New Roman"/>
        <family val="1"/>
      </rPr>
      <t xml:space="preserve">(theo bình quân của các trường) </t>
    </r>
  </si>
  <si>
    <t>Cơ cấu số tiết kiêm nhiệm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</si>
</sst>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b/>
      <sz val="13"/>
      <color theme="1"/>
      <name val="Times New Roman"/>
      <family val="1"/>
    </font>
    <font>
      <b/>
      <u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2" borderId="0" xfId="0" applyFill="1"/>
    <xf numFmtId="164" fontId="5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" fontId="7" fillId="0" borderId="6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/>
    <xf numFmtId="0" fontId="5" fillId="0" borderId="6" xfId="0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7" xfId="0" applyFont="1" applyBorder="1" applyAlignment="1">
      <alignment horizontal="left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4">
    <cellStyle name="Comm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zoomScaleNormal="100" workbookViewId="0">
      <selection activeCell="AB7" sqref="AB7:AB8"/>
    </sheetView>
  </sheetViews>
  <sheetFormatPr defaultRowHeight="15" x14ac:dyDescent="0.25"/>
  <cols>
    <col min="1" max="1" width="5.42578125" style="25" customWidth="1"/>
    <col min="2" max="2" width="16.140625" style="27" customWidth="1"/>
    <col min="3" max="3" width="8.28515625" style="27" customWidth="1"/>
    <col min="4" max="4" width="9.42578125" style="27" customWidth="1"/>
    <col min="5" max="5" width="9.5703125" style="27" customWidth="1"/>
    <col min="6" max="6" width="8.28515625" style="27" customWidth="1"/>
    <col min="7" max="7" width="7.5703125" style="27" customWidth="1"/>
    <col min="8" max="8" width="6.85546875" style="27" customWidth="1"/>
    <col min="9" max="10" width="7.140625" style="45" customWidth="1"/>
    <col min="11" max="17" width="7.140625" style="27" customWidth="1"/>
    <col min="18" max="18" width="6.85546875" style="27" customWidth="1"/>
    <col min="19" max="19" width="5.42578125" style="27" customWidth="1"/>
    <col min="20" max="27" width="7.140625" style="27" customWidth="1"/>
    <col min="28" max="28" width="11" style="27" customWidth="1"/>
    <col min="29" max="30" width="8.28515625" style="27" customWidth="1"/>
    <col min="31" max="31" width="5.7109375" customWidth="1"/>
  </cols>
  <sheetData>
    <row r="1" spans="1:31" ht="18" customHeight="1" x14ac:dyDescent="0.25">
      <c r="A1" s="76" t="s">
        <v>42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ht="22.5" customHeight="1" x14ac:dyDescent="0.25">
      <c r="B2" s="76" t="s">
        <v>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spans="1:31" ht="13.5" customHeight="1" x14ac:dyDescent="0.25">
      <c r="B3" s="26"/>
      <c r="C3" s="26"/>
      <c r="D3" s="26"/>
      <c r="E3" s="26"/>
      <c r="F3" s="26"/>
      <c r="G3" s="26"/>
      <c r="H3" s="26"/>
      <c r="I3" s="27"/>
      <c r="J3" s="27"/>
      <c r="AC3" s="28"/>
      <c r="AD3" s="28"/>
    </row>
    <row r="4" spans="1:31" ht="22.5" customHeight="1" x14ac:dyDescent="0.25">
      <c r="A4" s="70" t="s">
        <v>0</v>
      </c>
      <c r="B4" s="70" t="s">
        <v>33</v>
      </c>
      <c r="C4" s="73" t="s">
        <v>34</v>
      </c>
      <c r="D4" s="73" t="s">
        <v>58</v>
      </c>
      <c r="E4" s="73" t="s">
        <v>4</v>
      </c>
      <c r="F4" s="73" t="s">
        <v>41</v>
      </c>
      <c r="G4" s="77" t="s">
        <v>35</v>
      </c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64" t="s">
        <v>40</v>
      </c>
      <c r="AE4" s="73" t="s">
        <v>2</v>
      </c>
    </row>
    <row r="5" spans="1:31" ht="19.5" customHeight="1" x14ac:dyDescent="0.25">
      <c r="A5" s="71"/>
      <c r="B5" s="71"/>
      <c r="C5" s="74"/>
      <c r="D5" s="74"/>
      <c r="E5" s="74"/>
      <c r="F5" s="74"/>
      <c r="G5" s="73" t="s">
        <v>36</v>
      </c>
      <c r="H5" s="73" t="s">
        <v>37</v>
      </c>
      <c r="I5" s="80" t="s">
        <v>3</v>
      </c>
      <c r="J5" s="80"/>
      <c r="K5" s="78" t="s">
        <v>39</v>
      </c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79"/>
      <c r="AD5" s="65"/>
      <c r="AE5" s="74"/>
    </row>
    <row r="6" spans="1:31" s="29" customFormat="1" ht="41.25" customHeight="1" x14ac:dyDescent="0.25">
      <c r="A6" s="71"/>
      <c r="B6" s="71"/>
      <c r="C6" s="74"/>
      <c r="D6" s="74"/>
      <c r="E6" s="74"/>
      <c r="F6" s="74"/>
      <c r="G6" s="74"/>
      <c r="H6" s="74"/>
      <c r="I6" s="73" t="s">
        <v>5</v>
      </c>
      <c r="J6" s="73" t="s">
        <v>38</v>
      </c>
      <c r="K6" s="67" t="s">
        <v>6</v>
      </c>
      <c r="L6" s="67"/>
      <c r="M6" s="67"/>
      <c r="N6" s="67" t="s">
        <v>7</v>
      </c>
      <c r="O6" s="67"/>
      <c r="P6" s="67"/>
      <c r="Q6" s="67" t="s">
        <v>8</v>
      </c>
      <c r="R6" s="67"/>
      <c r="S6" s="67"/>
      <c r="T6" s="67" t="s">
        <v>9</v>
      </c>
      <c r="U6" s="67"/>
      <c r="V6" s="67"/>
      <c r="W6" s="67" t="s">
        <v>10</v>
      </c>
      <c r="X6" s="67"/>
      <c r="Y6" s="67"/>
      <c r="Z6" s="67" t="s">
        <v>11</v>
      </c>
      <c r="AA6" s="67"/>
      <c r="AB6" s="78" t="s">
        <v>47</v>
      </c>
      <c r="AC6" s="79"/>
      <c r="AD6" s="65"/>
      <c r="AE6" s="74"/>
    </row>
    <row r="7" spans="1:31" s="29" customFormat="1" ht="51" customHeight="1" x14ac:dyDescent="0.25">
      <c r="A7" s="71"/>
      <c r="B7" s="71"/>
      <c r="C7" s="74"/>
      <c r="D7" s="74"/>
      <c r="E7" s="74"/>
      <c r="F7" s="74"/>
      <c r="G7" s="74"/>
      <c r="H7" s="74"/>
      <c r="I7" s="74"/>
      <c r="J7" s="74"/>
      <c r="K7" s="68" t="s">
        <v>12</v>
      </c>
      <c r="L7" s="68" t="s">
        <v>59</v>
      </c>
      <c r="M7" s="68" t="s">
        <v>38</v>
      </c>
      <c r="N7" s="68" t="s">
        <v>12</v>
      </c>
      <c r="O7" s="68" t="s">
        <v>59</v>
      </c>
      <c r="P7" s="68" t="s">
        <v>38</v>
      </c>
      <c r="Q7" s="68" t="s">
        <v>12</v>
      </c>
      <c r="R7" s="68" t="s">
        <v>59</v>
      </c>
      <c r="S7" s="68" t="s">
        <v>38</v>
      </c>
      <c r="T7" s="68" t="s">
        <v>12</v>
      </c>
      <c r="U7" s="68" t="s">
        <v>59</v>
      </c>
      <c r="V7" s="68" t="s">
        <v>38</v>
      </c>
      <c r="W7" s="68" t="s">
        <v>12</v>
      </c>
      <c r="X7" s="68" t="s">
        <v>59</v>
      </c>
      <c r="Y7" s="68" t="s">
        <v>38</v>
      </c>
      <c r="Z7" s="68" t="s">
        <v>12</v>
      </c>
      <c r="AA7" s="68" t="s">
        <v>38</v>
      </c>
      <c r="AB7" s="68" t="s">
        <v>68</v>
      </c>
      <c r="AC7" s="68" t="s">
        <v>38</v>
      </c>
      <c r="AD7" s="65"/>
      <c r="AE7" s="74"/>
    </row>
    <row r="8" spans="1:31" s="29" customFormat="1" ht="53.25" customHeight="1" x14ac:dyDescent="0.25">
      <c r="A8" s="72"/>
      <c r="B8" s="72"/>
      <c r="C8" s="75"/>
      <c r="D8" s="75"/>
      <c r="E8" s="75"/>
      <c r="F8" s="75"/>
      <c r="G8" s="75"/>
      <c r="H8" s="75"/>
      <c r="I8" s="75"/>
      <c r="J8" s="75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6"/>
      <c r="AE8" s="75"/>
    </row>
    <row r="9" spans="1:31" s="29" customFormat="1" ht="28.5" customHeight="1" x14ac:dyDescent="0.25">
      <c r="A9" s="30"/>
      <c r="B9" s="31" t="s">
        <v>13</v>
      </c>
      <c r="C9" s="32"/>
      <c r="D9" s="32"/>
      <c r="E9" s="32"/>
      <c r="F9" s="32"/>
      <c r="G9" s="32"/>
      <c r="H9" s="32"/>
      <c r="I9" s="33"/>
      <c r="J9" s="33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4"/>
      <c r="Y9" s="34"/>
      <c r="Z9" s="34"/>
      <c r="AA9" s="34"/>
      <c r="AB9" s="34"/>
      <c r="AC9" s="34"/>
      <c r="AD9" s="34"/>
      <c r="AE9" s="35"/>
    </row>
    <row r="10" spans="1:31" ht="33" customHeight="1" x14ac:dyDescent="0.25">
      <c r="A10" s="36" t="s">
        <v>54</v>
      </c>
      <c r="B10" s="10" t="s">
        <v>57</v>
      </c>
      <c r="C10" s="31"/>
      <c r="D10" s="31">
        <f>D11+D12+D13+D14+D15</f>
        <v>0</v>
      </c>
      <c r="E10" s="31"/>
      <c r="F10" s="37">
        <f>G10+H10+J10</f>
        <v>0</v>
      </c>
      <c r="G10" s="31"/>
      <c r="H10" s="31"/>
      <c r="I10" s="31">
        <f t="shared" ref="I10" si="0">I11+I12+I13+I14+I15</f>
        <v>138</v>
      </c>
      <c r="J10" s="37">
        <f>J11+J12+J13+J14+J15</f>
        <v>0</v>
      </c>
      <c r="K10" s="37"/>
      <c r="L10" s="37"/>
      <c r="M10" s="37">
        <f t="shared" ref="M10" si="1">M11+M12+M13+M14+M15</f>
        <v>0</v>
      </c>
      <c r="N10" s="38"/>
      <c r="O10" s="38"/>
      <c r="P10" s="39">
        <f t="shared" ref="P10" si="2">P11+P12+P13+P14+P15</f>
        <v>0</v>
      </c>
      <c r="Q10" s="38"/>
      <c r="R10" s="38"/>
      <c r="S10" s="39">
        <f t="shared" ref="S10" si="3">S11+S12+S13+S14+S15</f>
        <v>0</v>
      </c>
      <c r="T10" s="38"/>
      <c r="U10" s="38"/>
      <c r="V10" s="39">
        <f t="shared" ref="V10" si="4">V11+V12+V13+V14+V15</f>
        <v>0</v>
      </c>
      <c r="W10" s="38"/>
      <c r="X10" s="38"/>
      <c r="Y10" s="39">
        <f t="shared" ref="Y10" si="5">Y11+Y12+Y13+Y14+Y15</f>
        <v>0</v>
      </c>
      <c r="Z10" s="38"/>
      <c r="AA10" s="39">
        <f t="shared" ref="AA10" si="6">AA11+AA12+AA13+AA14+AA15</f>
        <v>0</v>
      </c>
      <c r="AB10" s="39"/>
      <c r="AC10" s="39">
        <f t="shared" ref="AC10" si="7">AC11+AC12+AC13+AC14+AC15</f>
        <v>0</v>
      </c>
      <c r="AD10" s="38">
        <v>1.5</v>
      </c>
      <c r="AE10" s="40"/>
    </row>
    <row r="11" spans="1:31" ht="33" customHeight="1" x14ac:dyDescent="0.25">
      <c r="A11" s="36"/>
      <c r="B11" s="10" t="s">
        <v>14</v>
      </c>
      <c r="C11" s="31"/>
      <c r="D11" s="41"/>
      <c r="E11" s="41">
        <v>23</v>
      </c>
      <c r="F11" s="41"/>
      <c r="G11" s="41"/>
      <c r="H11" s="41"/>
      <c r="I11" s="42">
        <f>K11+N11+Q11+T11+W11+Z11+AB11</f>
        <v>25</v>
      </c>
      <c r="J11" s="37">
        <f>M11+P11+S11+V11+Y11+AA11+AC11</f>
        <v>0</v>
      </c>
      <c r="K11" s="41">
        <v>21</v>
      </c>
      <c r="L11" s="41"/>
      <c r="M11" s="43">
        <f>K11/E11*D11</f>
        <v>0</v>
      </c>
      <c r="N11" s="41">
        <v>2</v>
      </c>
      <c r="O11" s="41"/>
      <c r="P11" s="43">
        <f>N11/E11*D11</f>
        <v>0</v>
      </c>
      <c r="Q11" s="41">
        <v>1</v>
      </c>
      <c r="R11" s="41"/>
      <c r="S11" s="43">
        <f>Q11/E11*D11</f>
        <v>0</v>
      </c>
      <c r="T11" s="41">
        <v>1</v>
      </c>
      <c r="U11" s="41"/>
      <c r="V11" s="43">
        <f>T11/E11*D11</f>
        <v>0</v>
      </c>
      <c r="W11" s="31"/>
      <c r="X11" s="31"/>
      <c r="Y11" s="31"/>
      <c r="Z11" s="31"/>
      <c r="AA11" s="31"/>
      <c r="AB11" s="31"/>
      <c r="AC11" s="43">
        <f>AB11/E11*D11</f>
        <v>0</v>
      </c>
      <c r="AD11" s="44"/>
      <c r="AE11" s="40"/>
    </row>
    <row r="12" spans="1:31" ht="33" customHeight="1" x14ac:dyDescent="0.25">
      <c r="A12" s="36"/>
      <c r="B12" s="10" t="s">
        <v>15</v>
      </c>
      <c r="C12" s="31"/>
      <c r="D12" s="41"/>
      <c r="E12" s="41">
        <v>23</v>
      </c>
      <c r="F12" s="41"/>
      <c r="G12" s="41"/>
      <c r="H12" s="41"/>
      <c r="I12" s="42">
        <f t="shared" ref="I12:I15" si="8">K12+N12+Q12+T12+W12+Z12+AB12</f>
        <v>25</v>
      </c>
      <c r="J12" s="37">
        <f>M12+P12+S12+V12+Y12+AA12+AC12</f>
        <v>0</v>
      </c>
      <c r="K12" s="41">
        <v>21</v>
      </c>
      <c r="L12" s="41"/>
      <c r="M12" s="43">
        <f t="shared" ref="M12:M15" si="9">K12/E12*D12</f>
        <v>0</v>
      </c>
      <c r="N12" s="41">
        <v>2</v>
      </c>
      <c r="O12" s="41"/>
      <c r="P12" s="43">
        <f t="shared" ref="P12:P15" si="10">N12/E12*D12</f>
        <v>0</v>
      </c>
      <c r="Q12" s="41">
        <v>1</v>
      </c>
      <c r="R12" s="41"/>
      <c r="S12" s="43">
        <f t="shared" ref="S12:S15" si="11">Q12/E12*D12</f>
        <v>0</v>
      </c>
      <c r="T12" s="41">
        <v>1</v>
      </c>
      <c r="U12" s="41"/>
      <c r="V12" s="43">
        <f>T12/E12*D12</f>
        <v>0</v>
      </c>
      <c r="W12" s="31"/>
      <c r="X12" s="31"/>
      <c r="Y12" s="31"/>
      <c r="Z12" s="31"/>
      <c r="AA12" s="31"/>
      <c r="AB12" s="31"/>
      <c r="AC12" s="43">
        <f t="shared" ref="AC12:AC15" si="12">AB12/E12*D12</f>
        <v>0</v>
      </c>
      <c r="AD12" s="44"/>
      <c r="AE12" s="40"/>
    </row>
    <row r="13" spans="1:31" ht="33" customHeight="1" x14ac:dyDescent="0.25">
      <c r="A13" s="36"/>
      <c r="B13" s="10" t="s">
        <v>16</v>
      </c>
      <c r="C13" s="31"/>
      <c r="D13" s="41"/>
      <c r="E13" s="41">
        <v>23</v>
      </c>
      <c r="F13" s="41"/>
      <c r="G13" s="41"/>
      <c r="H13" s="41"/>
      <c r="I13" s="42">
        <f t="shared" si="8"/>
        <v>28</v>
      </c>
      <c r="J13" s="37">
        <f>M13+P13+S13+V13+Y13+AA13+AC13</f>
        <v>0</v>
      </c>
      <c r="K13" s="41">
        <v>18</v>
      </c>
      <c r="L13" s="41"/>
      <c r="M13" s="43">
        <f t="shared" si="9"/>
        <v>0</v>
      </c>
      <c r="N13" s="41">
        <v>2</v>
      </c>
      <c r="O13" s="41"/>
      <c r="P13" s="43">
        <f t="shared" si="10"/>
        <v>0</v>
      </c>
      <c r="Q13" s="41">
        <v>1</v>
      </c>
      <c r="R13" s="41"/>
      <c r="S13" s="43">
        <f t="shared" si="11"/>
        <v>0</v>
      </c>
      <c r="T13" s="41">
        <v>1</v>
      </c>
      <c r="U13" s="41"/>
      <c r="V13" s="43">
        <f t="shared" ref="V13:V15" si="13">T13/E13*D13</f>
        <v>0</v>
      </c>
      <c r="W13" s="41">
        <v>4</v>
      </c>
      <c r="X13" s="41"/>
      <c r="Y13" s="43">
        <f>W13/E13*D13</f>
        <v>0</v>
      </c>
      <c r="Z13" s="41">
        <v>2</v>
      </c>
      <c r="AA13" s="43">
        <f>Z13/E13*D13</f>
        <v>0</v>
      </c>
      <c r="AB13" s="31"/>
      <c r="AC13" s="43">
        <f t="shared" si="12"/>
        <v>0</v>
      </c>
      <c r="AD13" s="44"/>
      <c r="AE13" s="40"/>
    </row>
    <row r="14" spans="1:31" ht="33" customHeight="1" x14ac:dyDescent="0.25">
      <c r="A14" s="36"/>
      <c r="B14" s="10" t="s">
        <v>17</v>
      </c>
      <c r="C14" s="31"/>
      <c r="D14" s="41"/>
      <c r="E14" s="41">
        <v>23</v>
      </c>
      <c r="F14" s="41"/>
      <c r="G14" s="41"/>
      <c r="H14" s="41"/>
      <c r="I14" s="42">
        <f t="shared" si="8"/>
        <v>30</v>
      </c>
      <c r="J14" s="37">
        <f>M14+P14+S14+V14+Y14+AA14+AC14</f>
        <v>0</v>
      </c>
      <c r="K14" s="41">
        <v>20</v>
      </c>
      <c r="L14" s="41"/>
      <c r="M14" s="43">
        <f t="shared" si="9"/>
        <v>0</v>
      </c>
      <c r="N14" s="41">
        <v>2</v>
      </c>
      <c r="O14" s="41"/>
      <c r="P14" s="43">
        <f t="shared" si="10"/>
        <v>0</v>
      </c>
      <c r="Q14" s="41">
        <v>1</v>
      </c>
      <c r="R14" s="41"/>
      <c r="S14" s="43">
        <f t="shared" si="11"/>
        <v>0</v>
      </c>
      <c r="T14" s="41">
        <v>1</v>
      </c>
      <c r="U14" s="41"/>
      <c r="V14" s="43">
        <f t="shared" si="13"/>
        <v>0</v>
      </c>
      <c r="W14" s="41">
        <v>4</v>
      </c>
      <c r="X14" s="41"/>
      <c r="Y14" s="43">
        <f t="shared" ref="Y14:Y15" si="14">W14/E14*D14</f>
        <v>0</v>
      </c>
      <c r="Z14" s="41">
        <v>2</v>
      </c>
      <c r="AA14" s="43">
        <f t="shared" ref="AA14:AA15" si="15">Z14/E14*D14</f>
        <v>0</v>
      </c>
      <c r="AB14" s="31"/>
      <c r="AC14" s="43">
        <f t="shared" si="12"/>
        <v>0</v>
      </c>
      <c r="AD14" s="44"/>
      <c r="AE14" s="40"/>
    </row>
    <row r="15" spans="1:31" ht="33" customHeight="1" x14ac:dyDescent="0.25">
      <c r="A15" s="36"/>
      <c r="B15" s="48" t="s">
        <v>18</v>
      </c>
      <c r="C15" s="47"/>
      <c r="D15" s="41"/>
      <c r="E15" s="41">
        <v>23</v>
      </c>
      <c r="F15" s="47"/>
      <c r="G15" s="47"/>
      <c r="H15" s="47"/>
      <c r="I15" s="42">
        <f t="shared" si="8"/>
        <v>30</v>
      </c>
      <c r="J15" s="37">
        <f>M15+P15+S15+V15+Y15+AA15+AC15</f>
        <v>0</v>
      </c>
      <c r="K15" s="41">
        <v>20</v>
      </c>
      <c r="L15" s="41"/>
      <c r="M15" s="43">
        <f t="shared" si="9"/>
        <v>0</v>
      </c>
      <c r="N15" s="41">
        <v>2</v>
      </c>
      <c r="O15" s="41"/>
      <c r="P15" s="43">
        <f t="shared" si="10"/>
        <v>0</v>
      </c>
      <c r="Q15" s="41">
        <v>1</v>
      </c>
      <c r="R15" s="41"/>
      <c r="S15" s="43">
        <f t="shared" si="11"/>
        <v>0</v>
      </c>
      <c r="T15" s="41">
        <v>1</v>
      </c>
      <c r="U15" s="41"/>
      <c r="V15" s="43">
        <f t="shared" si="13"/>
        <v>0</v>
      </c>
      <c r="W15" s="41">
        <v>4</v>
      </c>
      <c r="X15" s="41"/>
      <c r="Y15" s="43">
        <f t="shared" si="14"/>
        <v>0</v>
      </c>
      <c r="Z15" s="41">
        <v>2</v>
      </c>
      <c r="AA15" s="43">
        <f t="shared" si="15"/>
        <v>0</v>
      </c>
      <c r="AB15" s="47"/>
      <c r="AC15" s="43">
        <f t="shared" si="12"/>
        <v>0</v>
      </c>
      <c r="AD15" s="44"/>
      <c r="AE15" s="40"/>
    </row>
    <row r="16" spans="1:31" s="61" customFormat="1" ht="35.25" customHeight="1" x14ac:dyDescent="0.25">
      <c r="A16" s="55">
        <v>2</v>
      </c>
      <c r="B16" s="56" t="s">
        <v>65</v>
      </c>
      <c r="C16" s="57"/>
      <c r="D16" s="57"/>
      <c r="E16" s="57"/>
      <c r="F16" s="58">
        <f>J16+G16+H16</f>
        <v>0</v>
      </c>
      <c r="G16" s="57"/>
      <c r="H16" s="57"/>
      <c r="I16" s="59"/>
      <c r="J16" s="60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</row>
    <row r="17" spans="2:25" ht="17.25" customHeight="1" x14ac:dyDescent="0.25"/>
    <row r="18" spans="2:25" ht="34.5" customHeight="1" x14ac:dyDescent="0.25">
      <c r="B18" s="82" t="s">
        <v>66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</row>
  </sheetData>
  <mergeCells count="44">
    <mergeCell ref="B18:Y18"/>
    <mergeCell ref="K7:K8"/>
    <mergeCell ref="L7:L8"/>
    <mergeCell ref="M7:M8"/>
    <mergeCell ref="N7:N8"/>
    <mergeCell ref="I5:J5"/>
    <mergeCell ref="K5:AC5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O7:O8"/>
    <mergeCell ref="Z7:Z8"/>
    <mergeCell ref="AA7:AA8"/>
    <mergeCell ref="AC7:AC8"/>
    <mergeCell ref="A4:A8"/>
    <mergeCell ref="B4:B8"/>
    <mergeCell ref="C4:C8"/>
    <mergeCell ref="D4:D8"/>
    <mergeCell ref="A1:AE1"/>
    <mergeCell ref="B2:AE2"/>
    <mergeCell ref="G4:AC4"/>
    <mergeCell ref="AB6:AC6"/>
    <mergeCell ref="K6:M6"/>
    <mergeCell ref="E4:E8"/>
    <mergeCell ref="F4:F8"/>
    <mergeCell ref="G5:G8"/>
    <mergeCell ref="H5:H8"/>
    <mergeCell ref="I6:I8"/>
    <mergeCell ref="J6:J8"/>
    <mergeCell ref="AE4:AE8"/>
    <mergeCell ref="AD4:AD8"/>
    <mergeCell ref="N6:P6"/>
    <mergeCell ref="Q6:S6"/>
    <mergeCell ref="T6:V6"/>
    <mergeCell ref="W6:Y6"/>
    <mergeCell ref="Z6:AA6"/>
    <mergeCell ref="AB7:AB8"/>
  </mergeCells>
  <pageMargins left="0.24" right="0.3" top="0.1" bottom="0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"/>
  <sheetViews>
    <sheetView tabSelected="1" zoomScaleNormal="100" workbookViewId="0">
      <pane xSplit="10" ySplit="6" topLeftCell="W7" activePane="bottomRight" state="frozen"/>
      <selection pane="topRight" activeCell="L1" sqref="L1"/>
      <selection pane="bottomLeft" activeCell="A7" sqref="A7"/>
      <selection pane="bottomRight" activeCell="F12" sqref="F12"/>
    </sheetView>
  </sheetViews>
  <sheetFormatPr defaultRowHeight="15" x14ac:dyDescent="0.25"/>
  <cols>
    <col min="1" max="1" width="4" style="7" customWidth="1"/>
    <col min="2" max="2" width="15.7109375" customWidth="1"/>
    <col min="3" max="3" width="7.5703125" customWidth="1"/>
    <col min="4" max="5" width="8.7109375" customWidth="1"/>
    <col min="6" max="6" width="7.28515625" customWidth="1"/>
    <col min="7" max="7" width="5.85546875" customWidth="1"/>
    <col min="8" max="8" width="5.5703125" customWidth="1"/>
    <col min="9" max="10" width="6.85546875" style="7" customWidth="1"/>
    <col min="11" max="44" width="5.140625" style="7" customWidth="1"/>
    <col min="45" max="45" width="5.140625" customWidth="1"/>
    <col min="46" max="46" width="8.5703125" customWidth="1"/>
    <col min="47" max="47" width="5.140625" customWidth="1"/>
    <col min="48" max="48" width="10.42578125" customWidth="1"/>
    <col min="49" max="49" width="7.42578125" customWidth="1"/>
    <col min="50" max="50" width="7.28515625" customWidth="1"/>
  </cols>
  <sheetData>
    <row r="1" spans="1:51" s="1" customFormat="1" ht="22.5" customHeight="1" x14ac:dyDescent="0.25">
      <c r="A1" s="83" t="s">
        <v>45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</row>
    <row r="2" spans="1:51" ht="18" customHeight="1" x14ac:dyDescent="0.25">
      <c r="A2" s="76" t="s">
        <v>63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</row>
    <row r="3" spans="1:51" ht="14.25" customHeight="1" x14ac:dyDescent="0.25">
      <c r="B3" s="8"/>
      <c r="C3" s="8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51" ht="18.75" customHeight="1" x14ac:dyDescent="0.25">
      <c r="A4" s="84" t="s">
        <v>0</v>
      </c>
      <c r="B4" s="68" t="s">
        <v>1</v>
      </c>
      <c r="C4" s="68" t="s">
        <v>60</v>
      </c>
      <c r="D4" s="68" t="s">
        <v>58</v>
      </c>
      <c r="E4" s="68" t="s">
        <v>49</v>
      </c>
      <c r="F4" s="68" t="s">
        <v>41</v>
      </c>
      <c r="G4" s="78" t="s">
        <v>35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79"/>
      <c r="AX4" s="10"/>
    </row>
    <row r="5" spans="1:51" ht="25.5" customHeight="1" x14ac:dyDescent="0.25">
      <c r="A5" s="85"/>
      <c r="B5" s="87"/>
      <c r="C5" s="87"/>
      <c r="D5" s="87"/>
      <c r="E5" s="87"/>
      <c r="F5" s="87"/>
      <c r="G5" s="67" t="s">
        <v>36</v>
      </c>
      <c r="H5" s="67" t="s">
        <v>37</v>
      </c>
      <c r="I5" s="67" t="s">
        <v>3</v>
      </c>
      <c r="J5" s="67"/>
      <c r="K5" s="78" t="s">
        <v>43</v>
      </c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79"/>
      <c r="AX5" s="67" t="s">
        <v>32</v>
      </c>
    </row>
    <row r="6" spans="1:51" ht="57.75" customHeight="1" x14ac:dyDescent="0.25">
      <c r="A6" s="85"/>
      <c r="B6" s="87"/>
      <c r="C6" s="87"/>
      <c r="D6" s="87"/>
      <c r="E6" s="87"/>
      <c r="F6" s="87"/>
      <c r="G6" s="67"/>
      <c r="H6" s="67"/>
      <c r="I6" s="67"/>
      <c r="J6" s="67"/>
      <c r="K6" s="67" t="s">
        <v>19</v>
      </c>
      <c r="L6" s="67"/>
      <c r="M6" s="67"/>
      <c r="N6" s="67"/>
      <c r="O6" s="67" t="s">
        <v>20</v>
      </c>
      <c r="P6" s="67"/>
      <c r="Q6" s="67"/>
      <c r="R6" s="67" t="s">
        <v>10</v>
      </c>
      <c r="S6" s="67"/>
      <c r="T6" s="67"/>
      <c r="U6" s="67" t="s">
        <v>21</v>
      </c>
      <c r="V6" s="67"/>
      <c r="W6" s="67"/>
      <c r="X6" s="67" t="s">
        <v>22</v>
      </c>
      <c r="Y6" s="67"/>
      <c r="Z6" s="67"/>
      <c r="AA6" s="67" t="s">
        <v>23</v>
      </c>
      <c r="AB6" s="67"/>
      <c r="AC6" s="67"/>
      <c r="AD6" s="67"/>
      <c r="AE6" s="67" t="s">
        <v>24</v>
      </c>
      <c r="AF6" s="67"/>
      <c r="AG6" s="67"/>
      <c r="AH6" s="67" t="s">
        <v>25</v>
      </c>
      <c r="AI6" s="67"/>
      <c r="AJ6" s="67"/>
      <c r="AK6" s="67" t="s">
        <v>26</v>
      </c>
      <c r="AL6" s="67"/>
      <c r="AM6" s="67"/>
      <c r="AN6" s="67" t="s">
        <v>8</v>
      </c>
      <c r="AO6" s="67"/>
      <c r="AP6" s="67"/>
      <c r="AQ6" s="67" t="s">
        <v>9</v>
      </c>
      <c r="AR6" s="67"/>
      <c r="AS6" s="67"/>
      <c r="AT6" s="67" t="s">
        <v>61</v>
      </c>
      <c r="AU6" s="67"/>
      <c r="AV6" s="78" t="s">
        <v>46</v>
      </c>
      <c r="AW6" s="79"/>
      <c r="AX6" s="67"/>
    </row>
    <row r="7" spans="1:51" ht="78" customHeight="1" x14ac:dyDescent="0.25">
      <c r="A7" s="86"/>
      <c r="B7" s="69"/>
      <c r="C7" s="69"/>
      <c r="D7" s="69"/>
      <c r="E7" s="69"/>
      <c r="F7" s="69"/>
      <c r="G7" s="67"/>
      <c r="H7" s="67"/>
      <c r="I7" s="10" t="s">
        <v>31</v>
      </c>
      <c r="J7" s="10" t="s">
        <v>44</v>
      </c>
      <c r="K7" s="10" t="s">
        <v>12</v>
      </c>
      <c r="L7" s="10" t="s">
        <v>50</v>
      </c>
      <c r="M7" s="10" t="s">
        <v>51</v>
      </c>
      <c r="N7" s="10" t="s">
        <v>44</v>
      </c>
      <c r="O7" s="10" t="s">
        <v>12</v>
      </c>
      <c r="P7" s="10" t="s">
        <v>67</v>
      </c>
      <c r="Q7" s="10" t="s">
        <v>44</v>
      </c>
      <c r="R7" s="10" t="s">
        <v>12</v>
      </c>
      <c r="S7" s="63" t="s">
        <v>67</v>
      </c>
      <c r="T7" s="10" t="s">
        <v>44</v>
      </c>
      <c r="U7" s="10" t="s">
        <v>12</v>
      </c>
      <c r="V7" s="63" t="s">
        <v>67</v>
      </c>
      <c r="W7" s="10" t="s">
        <v>44</v>
      </c>
      <c r="X7" s="10" t="s">
        <v>12</v>
      </c>
      <c r="Y7" s="63" t="s">
        <v>67</v>
      </c>
      <c r="Z7" s="10" t="s">
        <v>44</v>
      </c>
      <c r="AA7" s="10" t="s">
        <v>12</v>
      </c>
      <c r="AB7" s="63" t="s">
        <v>67</v>
      </c>
      <c r="AC7" s="63" t="s">
        <v>67</v>
      </c>
      <c r="AD7" s="10" t="s">
        <v>44</v>
      </c>
      <c r="AE7" s="10" t="s">
        <v>12</v>
      </c>
      <c r="AF7" s="63" t="s">
        <v>67</v>
      </c>
      <c r="AG7" s="10" t="s">
        <v>44</v>
      </c>
      <c r="AH7" s="10" t="s">
        <v>12</v>
      </c>
      <c r="AI7" s="63" t="s">
        <v>67</v>
      </c>
      <c r="AJ7" s="10" t="s">
        <v>44</v>
      </c>
      <c r="AK7" s="10" t="s">
        <v>12</v>
      </c>
      <c r="AL7" s="63" t="s">
        <v>67</v>
      </c>
      <c r="AM7" s="10" t="s">
        <v>44</v>
      </c>
      <c r="AN7" s="10" t="s">
        <v>12</v>
      </c>
      <c r="AO7" s="63" t="s">
        <v>67</v>
      </c>
      <c r="AP7" s="10" t="s">
        <v>44</v>
      </c>
      <c r="AQ7" s="10" t="s">
        <v>12</v>
      </c>
      <c r="AR7" s="63" t="s">
        <v>67</v>
      </c>
      <c r="AS7" s="11" t="s">
        <v>44</v>
      </c>
      <c r="AT7" s="48" t="s">
        <v>70</v>
      </c>
      <c r="AU7" s="11" t="s">
        <v>44</v>
      </c>
      <c r="AV7" s="11" t="s">
        <v>69</v>
      </c>
      <c r="AW7" s="11" t="s">
        <v>44</v>
      </c>
      <c r="AX7" s="67"/>
    </row>
    <row r="8" spans="1:51" ht="29.25" customHeight="1" x14ac:dyDescent="0.25">
      <c r="A8" s="12" t="s">
        <v>54</v>
      </c>
      <c r="B8" s="13" t="s">
        <v>53</v>
      </c>
      <c r="C8" s="13"/>
      <c r="D8" s="13"/>
      <c r="E8" s="13">
        <f t="shared" ref="E8" si="0">E9+E10+E11+E12</f>
        <v>76</v>
      </c>
      <c r="F8" s="14"/>
      <c r="G8" s="13"/>
      <c r="H8" s="13"/>
      <c r="I8" s="13"/>
      <c r="J8" s="14">
        <f>J9+J10+J11+J12</f>
        <v>0</v>
      </c>
      <c r="K8" s="14"/>
      <c r="L8" s="14"/>
      <c r="M8" s="14"/>
      <c r="N8" s="14">
        <f t="shared" ref="N8" si="1">N9+N10+N11+N12</f>
        <v>0</v>
      </c>
      <c r="O8" s="14"/>
      <c r="P8" s="14"/>
      <c r="Q8" s="14">
        <f t="shared" ref="Q8" si="2">Q9+Q10+Q11+Q12</f>
        <v>0</v>
      </c>
      <c r="R8" s="14"/>
      <c r="S8" s="14"/>
      <c r="T8" s="14">
        <f t="shared" ref="T8" si="3">T9+T10+T11+T12</f>
        <v>0</v>
      </c>
      <c r="U8" s="14"/>
      <c r="V8" s="14"/>
      <c r="W8" s="14">
        <f t="shared" ref="W8" si="4">W9+W10+W11+W12</f>
        <v>0</v>
      </c>
      <c r="X8" s="14"/>
      <c r="Y8" s="14"/>
      <c r="Z8" s="14">
        <f t="shared" ref="Z8" si="5">Z9+Z10+Z11+Z12</f>
        <v>0</v>
      </c>
      <c r="AA8" s="14"/>
      <c r="AB8" s="14"/>
      <c r="AC8" s="14"/>
      <c r="AD8" s="14">
        <f t="shared" ref="AD8" si="6">AD9+AD10+AD11+AD12</f>
        <v>0</v>
      </c>
      <c r="AE8" s="14"/>
      <c r="AF8" s="14"/>
      <c r="AG8" s="14">
        <f t="shared" ref="AG8" si="7">AG9+AG10+AG11+AG12</f>
        <v>0</v>
      </c>
      <c r="AH8" s="14"/>
      <c r="AI8" s="14"/>
      <c r="AJ8" s="14">
        <f t="shared" ref="AJ8" si="8">AJ9+AJ10+AJ11+AJ12</f>
        <v>0</v>
      </c>
      <c r="AK8" s="14"/>
      <c r="AL8" s="14"/>
      <c r="AM8" s="14">
        <f t="shared" ref="AM8" si="9">AM9+AM10+AM11+AM12</f>
        <v>0</v>
      </c>
      <c r="AN8" s="14"/>
      <c r="AO8" s="14"/>
      <c r="AP8" s="14">
        <f t="shared" ref="AP8" si="10">AP9+AP10+AP11+AP12</f>
        <v>0</v>
      </c>
      <c r="AQ8" s="14"/>
      <c r="AR8" s="14"/>
      <c r="AS8" s="14">
        <f>AS9+AS10+AS11+AS12</f>
        <v>0</v>
      </c>
      <c r="AT8" s="14"/>
      <c r="AU8" s="14">
        <f t="shared" ref="AU8" si="11">AU9+AU10+AU11+AU12</f>
        <v>0</v>
      </c>
      <c r="AV8" s="14"/>
      <c r="AW8" s="14">
        <f t="shared" ref="AW8" si="12">AW9+AW10+AW11+AW12</f>
        <v>0</v>
      </c>
      <c r="AX8" s="15">
        <v>1.9</v>
      </c>
    </row>
    <row r="9" spans="1:51" ht="18" customHeight="1" x14ac:dyDescent="0.25">
      <c r="A9" s="16"/>
      <c r="B9" s="5" t="s">
        <v>27</v>
      </c>
      <c r="C9" s="5"/>
      <c r="D9" s="5"/>
      <c r="E9" s="5">
        <v>19</v>
      </c>
      <c r="F9" s="17"/>
      <c r="G9" s="5"/>
      <c r="H9" s="5"/>
      <c r="I9" s="6">
        <f>K9+O9+R9+U9+X9+AA9+AE9+AH9+AK9+AN9+AQ9+AT9+AV9+L9+P9+S9+AC9+AB9+AI9+AR9+AO9</f>
        <v>29</v>
      </c>
      <c r="J9" s="17">
        <f>N9+Q9+T9+W9+Z9+AD9+AG9+AJ9+AM9+AP9+AS9+AU9+AW9</f>
        <v>0</v>
      </c>
      <c r="K9" s="5">
        <v>4</v>
      </c>
      <c r="L9" s="5"/>
      <c r="M9" s="5"/>
      <c r="N9" s="17">
        <f>K9/E9*D9</f>
        <v>0</v>
      </c>
      <c r="O9" s="5">
        <v>4</v>
      </c>
      <c r="P9" s="5"/>
      <c r="Q9" s="17">
        <f>O9/E9*D9</f>
        <v>0</v>
      </c>
      <c r="R9" s="5">
        <v>3</v>
      </c>
      <c r="S9" s="5"/>
      <c r="T9" s="17">
        <f>R9/E9*D9</f>
        <v>0</v>
      </c>
      <c r="U9" s="5">
        <v>1</v>
      </c>
      <c r="V9" s="5"/>
      <c r="W9" s="17">
        <f>U9/E9*D9</f>
        <v>0</v>
      </c>
      <c r="X9" s="5">
        <v>3</v>
      </c>
      <c r="Y9" s="5"/>
      <c r="Z9" s="17">
        <f>X9/E9*D9</f>
        <v>0</v>
      </c>
      <c r="AA9" s="5">
        <v>4</v>
      </c>
      <c r="AB9" s="5"/>
      <c r="AC9" s="5"/>
      <c r="AD9" s="17">
        <f>AA9/E9*D9</f>
        <v>0</v>
      </c>
      <c r="AE9" s="5">
        <v>1</v>
      </c>
      <c r="AF9" s="5"/>
      <c r="AG9" s="17">
        <f>AE9/E9*D9</f>
        <v>0</v>
      </c>
      <c r="AH9" s="5">
        <v>1</v>
      </c>
      <c r="AI9" s="5"/>
      <c r="AJ9" s="17">
        <f>AH9/E9*D9</f>
        <v>0</v>
      </c>
      <c r="AK9" s="5">
        <v>2</v>
      </c>
      <c r="AL9" s="5"/>
      <c r="AM9" s="17">
        <f>AK9/E9*D9</f>
        <v>0</v>
      </c>
      <c r="AN9" s="5">
        <v>1</v>
      </c>
      <c r="AO9" s="5"/>
      <c r="AP9" s="17">
        <f>AN9/E9*D9</f>
        <v>0</v>
      </c>
      <c r="AQ9" s="5">
        <v>1</v>
      </c>
      <c r="AR9" s="5"/>
      <c r="AS9" s="17">
        <f>AQ9/E9*D9</f>
        <v>0</v>
      </c>
      <c r="AT9" s="5">
        <v>4</v>
      </c>
      <c r="AU9" s="17">
        <f>AT9/E9*D9</f>
        <v>0</v>
      </c>
      <c r="AV9" s="6"/>
      <c r="AW9" s="17">
        <f>AV9/E9*D9</f>
        <v>0</v>
      </c>
      <c r="AX9" s="18">
        <f>I9/E9</f>
        <v>1.5263157894736843</v>
      </c>
    </row>
    <row r="10" spans="1:51" ht="18.75" customHeight="1" x14ac:dyDescent="0.25">
      <c r="A10" s="16"/>
      <c r="B10" s="5" t="s">
        <v>28</v>
      </c>
      <c r="C10" s="5"/>
      <c r="D10" s="5"/>
      <c r="E10" s="5">
        <v>19</v>
      </c>
      <c r="F10" s="17"/>
      <c r="G10" s="5"/>
      <c r="H10" s="5"/>
      <c r="I10" s="6">
        <f>K10+O10+R10+U10+X10+AA10+AE10+AH10+AK10+AN10+AQ10+AT10+AV10</f>
        <v>29</v>
      </c>
      <c r="J10" s="17">
        <f>N10+Q10+T10+W10+Z10+AD10+AG10+AJ10+AM10+AP10+AS10+AU10+AW10</f>
        <v>0</v>
      </c>
      <c r="K10" s="5">
        <v>4</v>
      </c>
      <c r="L10" s="5"/>
      <c r="M10" s="5"/>
      <c r="N10" s="17">
        <f t="shared" ref="N10:N12" si="13">K10/E10*D10</f>
        <v>0</v>
      </c>
      <c r="O10" s="5">
        <v>4</v>
      </c>
      <c r="P10" s="5"/>
      <c r="Q10" s="17">
        <f t="shared" ref="Q10:Q12" si="14">O10/E10*D10</f>
        <v>0</v>
      </c>
      <c r="R10" s="5">
        <v>3</v>
      </c>
      <c r="S10" s="5"/>
      <c r="T10" s="17">
        <f t="shared" ref="T10:T12" si="15">R10/E10*D10</f>
        <v>0</v>
      </c>
      <c r="U10" s="5">
        <v>1</v>
      </c>
      <c r="V10" s="5"/>
      <c r="W10" s="17">
        <f t="shared" ref="W10:W12" si="16">U10/E10*D10</f>
        <v>0</v>
      </c>
      <c r="X10" s="5">
        <v>3</v>
      </c>
      <c r="Y10" s="5"/>
      <c r="Z10" s="17">
        <f>X10/E10*D10</f>
        <v>0</v>
      </c>
      <c r="AA10" s="5">
        <v>4</v>
      </c>
      <c r="AB10" s="5"/>
      <c r="AC10" s="5"/>
      <c r="AD10" s="17">
        <f>AA10/E10*D10</f>
        <v>0</v>
      </c>
      <c r="AE10" s="5">
        <v>1</v>
      </c>
      <c r="AF10" s="5"/>
      <c r="AG10" s="17">
        <f>AE10/E10*D10</f>
        <v>0</v>
      </c>
      <c r="AH10" s="5">
        <v>1</v>
      </c>
      <c r="AI10" s="5"/>
      <c r="AJ10" s="17">
        <f>AH10/E10*D10</f>
        <v>0</v>
      </c>
      <c r="AK10" s="5">
        <v>2</v>
      </c>
      <c r="AL10" s="5"/>
      <c r="AM10" s="17">
        <f>AK10/E10*D10</f>
        <v>0</v>
      </c>
      <c r="AN10" s="5">
        <v>1</v>
      </c>
      <c r="AO10" s="5"/>
      <c r="AP10" s="17">
        <f>AN10/E10*D10</f>
        <v>0</v>
      </c>
      <c r="AQ10" s="5">
        <v>1</v>
      </c>
      <c r="AR10" s="5"/>
      <c r="AS10" s="17">
        <f>AQ10/E10*D10</f>
        <v>0</v>
      </c>
      <c r="AT10" s="5">
        <v>4</v>
      </c>
      <c r="AU10" s="17">
        <f>AT10/E10*D10</f>
        <v>0</v>
      </c>
      <c r="AV10" s="6"/>
      <c r="AW10" s="17">
        <f>AV10/E10*D10</f>
        <v>0</v>
      </c>
      <c r="AX10" s="18">
        <f>I10/E10</f>
        <v>1.5263157894736843</v>
      </c>
    </row>
    <row r="11" spans="1:51" ht="19.5" customHeight="1" x14ac:dyDescent="0.25">
      <c r="A11" s="16"/>
      <c r="B11" s="5" t="s">
        <v>29</v>
      </c>
      <c r="C11" s="5"/>
      <c r="D11" s="5"/>
      <c r="E11" s="5">
        <v>19</v>
      </c>
      <c r="F11" s="17"/>
      <c r="G11" s="5"/>
      <c r="H11" s="5"/>
      <c r="I11" s="6">
        <f>K11+O11+R11+U11+X11+AA11+AE11+AH11+AK11+AN11+AQ11+AT11+AV11</f>
        <v>29.48</v>
      </c>
      <c r="J11" s="17">
        <f>N11+Q11+T11+W11+Z11+AD11+AG11+AJ11+AM11+AP11+AS11+AU11+AW11</f>
        <v>0</v>
      </c>
      <c r="K11" s="5">
        <v>4</v>
      </c>
      <c r="L11" s="5"/>
      <c r="M11" s="5"/>
      <c r="N11" s="17">
        <f t="shared" si="13"/>
        <v>0</v>
      </c>
      <c r="O11" s="5">
        <v>4</v>
      </c>
      <c r="P11" s="5"/>
      <c r="Q11" s="17">
        <f t="shared" si="14"/>
        <v>0</v>
      </c>
      <c r="R11" s="5">
        <v>3</v>
      </c>
      <c r="S11" s="5"/>
      <c r="T11" s="17">
        <f t="shared" si="15"/>
        <v>0</v>
      </c>
      <c r="U11" s="5">
        <v>1</v>
      </c>
      <c r="V11" s="5"/>
      <c r="W11" s="17">
        <f t="shared" si="16"/>
        <v>0</v>
      </c>
      <c r="X11" s="5">
        <v>3</v>
      </c>
      <c r="Y11" s="5"/>
      <c r="Z11" s="17">
        <f>X11/E11*D11</f>
        <v>0</v>
      </c>
      <c r="AA11" s="5">
        <v>4</v>
      </c>
      <c r="AB11" s="5"/>
      <c r="AC11" s="5"/>
      <c r="AD11" s="17">
        <f>AA11/E11*D11</f>
        <v>0</v>
      </c>
      <c r="AE11" s="5">
        <v>1.48</v>
      </c>
      <c r="AF11" s="5"/>
      <c r="AG11" s="17">
        <f>AE11/E11*D11</f>
        <v>0</v>
      </c>
      <c r="AH11" s="5">
        <v>1</v>
      </c>
      <c r="AI11" s="5"/>
      <c r="AJ11" s="17">
        <f>AH11/E11*D11</f>
        <v>0</v>
      </c>
      <c r="AK11" s="5">
        <v>2</v>
      </c>
      <c r="AL11" s="5"/>
      <c r="AM11" s="17">
        <f>AK11/E11*D11</f>
        <v>0</v>
      </c>
      <c r="AN11" s="5">
        <v>1</v>
      </c>
      <c r="AO11" s="5"/>
      <c r="AP11" s="17">
        <f>AN11/E11*D11</f>
        <v>0</v>
      </c>
      <c r="AQ11" s="5">
        <v>1</v>
      </c>
      <c r="AR11" s="5"/>
      <c r="AS11" s="17">
        <f>AQ11/E11*D11</f>
        <v>0</v>
      </c>
      <c r="AT11" s="5">
        <v>4</v>
      </c>
      <c r="AU11" s="17">
        <f>AT11/E11*D11</f>
        <v>0</v>
      </c>
      <c r="AV11" s="6"/>
      <c r="AW11" s="17">
        <f>AV11/E11*D11</f>
        <v>0</v>
      </c>
      <c r="AX11" s="18">
        <f>I11/E11</f>
        <v>1.5515789473684212</v>
      </c>
    </row>
    <row r="12" spans="1:51" ht="19.5" customHeight="1" x14ac:dyDescent="0.25">
      <c r="A12" s="16"/>
      <c r="B12" s="5" t="s">
        <v>30</v>
      </c>
      <c r="C12" s="5"/>
      <c r="D12" s="5"/>
      <c r="E12" s="5">
        <v>19</v>
      </c>
      <c r="F12" s="17"/>
      <c r="G12" s="5"/>
      <c r="H12" s="5"/>
      <c r="I12" s="6">
        <f>K12+O12+R12+U12+X12+AA12+AE12+AH12+AK12+AN12+AQ12+AT12+AV12</f>
        <v>29.48</v>
      </c>
      <c r="J12" s="17">
        <f>N12+Q12+T12+W12+Z12+AD12+AG12+AJ12+AM12+AP12+AS12+AU12+AW12</f>
        <v>0</v>
      </c>
      <c r="K12" s="5">
        <v>4</v>
      </c>
      <c r="L12" s="5"/>
      <c r="M12" s="5"/>
      <c r="N12" s="17">
        <f t="shared" si="13"/>
        <v>0</v>
      </c>
      <c r="O12" s="5">
        <v>4</v>
      </c>
      <c r="P12" s="5"/>
      <c r="Q12" s="17">
        <f t="shared" si="14"/>
        <v>0</v>
      </c>
      <c r="R12" s="5">
        <v>3</v>
      </c>
      <c r="S12" s="5"/>
      <c r="T12" s="17">
        <f t="shared" si="15"/>
        <v>0</v>
      </c>
      <c r="U12" s="5">
        <v>1</v>
      </c>
      <c r="V12" s="5"/>
      <c r="W12" s="17">
        <f t="shared" si="16"/>
        <v>0</v>
      </c>
      <c r="X12" s="5">
        <v>3</v>
      </c>
      <c r="Y12" s="5"/>
      <c r="Z12" s="17">
        <f>X12/E12*D12</f>
        <v>0</v>
      </c>
      <c r="AA12" s="5">
        <v>4</v>
      </c>
      <c r="AB12" s="5"/>
      <c r="AC12" s="5"/>
      <c r="AD12" s="17">
        <f>AA12/E12*D12</f>
        <v>0</v>
      </c>
      <c r="AE12" s="5">
        <v>1.48</v>
      </c>
      <c r="AF12" s="5"/>
      <c r="AG12" s="17">
        <f>AE12/E12*D12</f>
        <v>0</v>
      </c>
      <c r="AH12" s="5">
        <v>1</v>
      </c>
      <c r="AI12" s="5"/>
      <c r="AJ12" s="17">
        <f>AH12/E12*D12</f>
        <v>0</v>
      </c>
      <c r="AK12" s="5">
        <v>2</v>
      </c>
      <c r="AL12" s="5"/>
      <c r="AM12" s="17">
        <f>AK12/E12*D12</f>
        <v>0</v>
      </c>
      <c r="AN12" s="5">
        <v>1</v>
      </c>
      <c r="AO12" s="5"/>
      <c r="AP12" s="17">
        <f>AN12/E12*D12</f>
        <v>0</v>
      </c>
      <c r="AQ12" s="5">
        <v>1</v>
      </c>
      <c r="AR12" s="5"/>
      <c r="AS12" s="17">
        <f>AQ12/E12*D12</f>
        <v>0</v>
      </c>
      <c r="AT12" s="5">
        <v>4</v>
      </c>
      <c r="AU12" s="17">
        <f>AT12/E12*D12</f>
        <v>0</v>
      </c>
      <c r="AV12" s="6"/>
      <c r="AW12" s="17">
        <f>AV12/E12*D12</f>
        <v>0</v>
      </c>
      <c r="AX12" s="18">
        <f>I12/E12</f>
        <v>1.5515789473684212</v>
      </c>
    </row>
    <row r="13" spans="1:51" s="29" customFormat="1" ht="53.25" customHeight="1" x14ac:dyDescent="0.25">
      <c r="A13" s="49">
        <v>2</v>
      </c>
      <c r="B13" s="52" t="s">
        <v>65</v>
      </c>
      <c r="C13" s="46"/>
      <c r="D13" s="46"/>
      <c r="E13" s="46"/>
      <c r="F13" s="14"/>
      <c r="G13" s="46"/>
      <c r="H13" s="46"/>
      <c r="I13" s="53"/>
      <c r="J13" s="14"/>
      <c r="K13" s="46"/>
      <c r="L13" s="46"/>
      <c r="M13" s="46"/>
      <c r="N13" s="14"/>
      <c r="O13" s="46"/>
      <c r="P13" s="46"/>
      <c r="Q13" s="14"/>
      <c r="R13" s="46"/>
      <c r="S13" s="46"/>
      <c r="T13" s="14"/>
      <c r="U13" s="46"/>
      <c r="V13" s="62"/>
      <c r="W13" s="14"/>
      <c r="X13" s="46"/>
      <c r="Y13" s="62"/>
      <c r="Z13" s="14"/>
      <c r="AA13" s="46"/>
      <c r="AB13" s="46"/>
      <c r="AC13" s="46"/>
      <c r="AD13" s="14"/>
      <c r="AE13" s="46"/>
      <c r="AF13" s="62"/>
      <c r="AG13" s="14"/>
      <c r="AH13" s="46"/>
      <c r="AI13" s="46"/>
      <c r="AJ13" s="14"/>
      <c r="AK13" s="46"/>
      <c r="AL13" s="62"/>
      <c r="AM13" s="14"/>
      <c r="AN13" s="46"/>
      <c r="AO13" s="46"/>
      <c r="AP13" s="14"/>
      <c r="AQ13" s="46"/>
      <c r="AR13" s="46"/>
      <c r="AS13" s="14"/>
      <c r="AT13" s="46"/>
      <c r="AU13" s="14"/>
      <c r="AV13" s="53"/>
      <c r="AW13" s="14"/>
      <c r="AX13" s="54"/>
    </row>
    <row r="14" spans="1:51" s="3" customFormat="1" ht="65.25" hidden="1" customHeight="1" x14ac:dyDescent="0.25">
      <c r="A14" s="19" t="s">
        <v>48</v>
      </c>
      <c r="B14" s="20" t="s">
        <v>55</v>
      </c>
      <c r="C14" s="13">
        <v>8</v>
      </c>
      <c r="D14" s="13">
        <f t="shared" ref="D14:E14" si="17">D15+D16+D17+D18</f>
        <v>0</v>
      </c>
      <c r="E14" s="20">
        <f t="shared" si="17"/>
        <v>76</v>
      </c>
      <c r="F14" s="21">
        <f>G14+H14+J14</f>
        <v>60</v>
      </c>
      <c r="G14" s="13">
        <v>27</v>
      </c>
      <c r="H14" s="13">
        <v>33</v>
      </c>
      <c r="I14" s="20"/>
      <c r="J14" s="21">
        <f>J15+J16+J17+J18</f>
        <v>0</v>
      </c>
      <c r="K14" s="21"/>
      <c r="L14" s="21"/>
      <c r="M14" s="21"/>
      <c r="N14" s="21">
        <f t="shared" ref="N14" si="18">N15+N16+N17+N18</f>
        <v>0</v>
      </c>
      <c r="O14" s="21"/>
      <c r="P14" s="21"/>
      <c r="Q14" s="21">
        <f t="shared" ref="Q14" si="19">Q15+Q16+Q17+Q18</f>
        <v>0</v>
      </c>
      <c r="R14" s="21"/>
      <c r="S14" s="21"/>
      <c r="T14" s="21">
        <f t="shared" ref="T14" si="20">T15+T16+T17+T18</f>
        <v>0</v>
      </c>
      <c r="U14" s="21"/>
      <c r="V14" s="21"/>
      <c r="W14" s="21">
        <f t="shared" ref="W14" si="21">W15+W16+W17+W18</f>
        <v>0</v>
      </c>
      <c r="X14" s="21"/>
      <c r="Y14" s="21"/>
      <c r="Z14" s="21">
        <f>Z15+Z16+Z17+Z18</f>
        <v>0</v>
      </c>
      <c r="AA14" s="21"/>
      <c r="AB14" s="21"/>
      <c r="AC14" s="21"/>
      <c r="AD14" s="21">
        <f t="shared" ref="AD14" si="22">AD15+AD16+AD17+AD18</f>
        <v>0</v>
      </c>
      <c r="AE14" s="21"/>
      <c r="AF14" s="21"/>
      <c r="AG14" s="21">
        <f t="shared" ref="AG14" si="23">AG15+AG16+AG17+AG18</f>
        <v>0</v>
      </c>
      <c r="AH14" s="21"/>
      <c r="AI14" s="21"/>
      <c r="AJ14" s="21">
        <f t="shared" ref="AJ14" si="24">AJ15+AJ16+AJ17+AJ18</f>
        <v>0</v>
      </c>
      <c r="AK14" s="21"/>
      <c r="AL14" s="21"/>
      <c r="AM14" s="21">
        <f t="shared" ref="AM14" si="25">AM15+AM16+AM17+AM18</f>
        <v>0</v>
      </c>
      <c r="AN14" s="21"/>
      <c r="AO14" s="21"/>
      <c r="AP14" s="21">
        <f t="shared" ref="AP14" si="26">AP15+AP16+AP17+AP18</f>
        <v>0</v>
      </c>
      <c r="AQ14" s="21"/>
      <c r="AR14" s="21"/>
      <c r="AS14" s="21">
        <f>AS15+AS16+AS17+AS18</f>
        <v>0</v>
      </c>
      <c r="AT14" s="21"/>
      <c r="AU14" s="21">
        <f t="shared" ref="AU14:AW14" si="27">AU15+AU16+AU17+AU18</f>
        <v>0</v>
      </c>
      <c r="AV14" s="21"/>
      <c r="AW14" s="21">
        <f t="shared" si="27"/>
        <v>0</v>
      </c>
      <c r="AX14" s="4">
        <v>1.9</v>
      </c>
    </row>
    <row r="15" spans="1:51" ht="18" hidden="1" customHeight="1" x14ac:dyDescent="0.25">
      <c r="A15" s="16"/>
      <c r="B15" s="5" t="s">
        <v>27</v>
      </c>
      <c r="C15" s="5"/>
      <c r="D15" s="5"/>
      <c r="E15" s="5">
        <v>19</v>
      </c>
      <c r="F15" s="17">
        <f>G15+H15+J15</f>
        <v>0</v>
      </c>
      <c r="G15" s="5"/>
      <c r="H15" s="5"/>
      <c r="I15" s="6">
        <f>K15+L15+M15+O15+P15+R15+S15+U15+X15+AA15+AB15+AC15+AE15+AH15+AK15+AN15+AO15+AQ15+AR15</f>
        <v>35.800000000000011</v>
      </c>
      <c r="J15" s="17">
        <f>N15+Q15+T15+W15+Z15+AD15+AG15+AJ15+AM15+AP15+AS15+AU15+AW15</f>
        <v>0</v>
      </c>
      <c r="K15" s="5">
        <v>4</v>
      </c>
      <c r="L15" s="5">
        <f>(31*4)/31</f>
        <v>4</v>
      </c>
      <c r="M15" s="5">
        <f t="shared" ref="M15:M18" si="28">(1*6.8)/53</f>
        <v>0.12830188679245283</v>
      </c>
      <c r="N15" s="17">
        <f>(L15+K15+M15)/E15*D15</f>
        <v>0</v>
      </c>
      <c r="O15" s="5">
        <v>4</v>
      </c>
      <c r="P15" s="5">
        <f>(23*6.8)/53</f>
        <v>2.9509433962264153</v>
      </c>
      <c r="Q15" s="17">
        <f>(O15+P15)/E15*D15</f>
        <v>0</v>
      </c>
      <c r="R15" s="5">
        <v>3</v>
      </c>
      <c r="S15" s="5">
        <f>(5*6.8)/53</f>
        <v>0.64150943396226412</v>
      </c>
      <c r="T15" s="17">
        <f>(R15+S15)/E15*D15</f>
        <v>0</v>
      </c>
      <c r="U15" s="5">
        <v>1</v>
      </c>
      <c r="V15" s="5"/>
      <c r="W15" s="17">
        <f>U15/E15*D15</f>
        <v>0</v>
      </c>
      <c r="X15" s="5">
        <v>3</v>
      </c>
      <c r="Y15" s="5"/>
      <c r="Z15" s="17">
        <f>(X15)/E15*D15</f>
        <v>0</v>
      </c>
      <c r="AA15" s="5">
        <v>4</v>
      </c>
      <c r="AB15" s="5"/>
      <c r="AC15" s="5">
        <f>(12*6.8)/53</f>
        <v>1.5396226415094338</v>
      </c>
      <c r="AD15" s="17">
        <f>(AA15+AB15+AC15)/E15*D15</f>
        <v>0</v>
      </c>
      <c r="AE15" s="5">
        <v>1</v>
      </c>
      <c r="AF15" s="5"/>
      <c r="AG15" s="17">
        <f>AE15/E15*D15</f>
        <v>0</v>
      </c>
      <c r="AH15" s="5">
        <v>1</v>
      </c>
      <c r="AI15" s="5"/>
      <c r="AJ15" s="17">
        <f>(AH15+AI15)/E15*D15</f>
        <v>0</v>
      </c>
      <c r="AK15" s="5">
        <v>2</v>
      </c>
      <c r="AL15" s="5"/>
      <c r="AM15" s="17">
        <f>AK15/E15*D15</f>
        <v>0</v>
      </c>
      <c r="AN15" s="5">
        <v>1</v>
      </c>
      <c r="AO15" s="5">
        <f>(4*6.8)/53</f>
        <v>0.51320754716981132</v>
      </c>
      <c r="AP15" s="17">
        <f>(AN15+AO15)/E15*D15</f>
        <v>0</v>
      </c>
      <c r="AQ15" s="5">
        <v>1</v>
      </c>
      <c r="AR15" s="5">
        <f>(8*6.8)/53</f>
        <v>1.0264150943396226</v>
      </c>
      <c r="AS15" s="17">
        <f>(AQ15+AR15)/E15*D15</f>
        <v>0</v>
      </c>
      <c r="AT15" s="5"/>
      <c r="AU15" s="17"/>
      <c r="AV15" s="6"/>
      <c r="AW15" s="17"/>
      <c r="AX15" s="18">
        <f>I15/E15</f>
        <v>1.88421052631579</v>
      </c>
      <c r="AY15">
        <f>AR15+AO15+AC15+S15+P15+M15</f>
        <v>6.8000000000000007</v>
      </c>
    </row>
    <row r="16" spans="1:51" ht="18.75" hidden="1" customHeight="1" x14ac:dyDescent="0.25">
      <c r="A16" s="16"/>
      <c r="B16" s="5" t="s">
        <v>28</v>
      </c>
      <c r="C16" s="5"/>
      <c r="D16" s="5"/>
      <c r="E16" s="5">
        <v>19</v>
      </c>
      <c r="F16" s="17">
        <f t="shared" ref="F16:F19" si="29">G16+H16+J16</f>
        <v>0</v>
      </c>
      <c r="G16" s="5"/>
      <c r="H16" s="5"/>
      <c r="I16" s="6">
        <f t="shared" ref="I16:I18" si="30">K16+L16+M16+O16+P16+R16+S16+U16+X16+AA16+AB16+AC16+AE16+AH16+AK16+AN16+AO16+AQ16+AR16</f>
        <v>35.800000000000011</v>
      </c>
      <c r="J16" s="17">
        <f>N16+Q16+T16+W16+Z16+AD16+AG16+AJ16+AM16+AP16+AS16+AU16+AW16</f>
        <v>0</v>
      </c>
      <c r="K16" s="5">
        <v>4</v>
      </c>
      <c r="L16" s="5">
        <f t="shared" ref="L16:L18" si="31">(31*4)/31</f>
        <v>4</v>
      </c>
      <c r="M16" s="5">
        <f t="shared" si="28"/>
        <v>0.12830188679245283</v>
      </c>
      <c r="N16" s="17">
        <f t="shared" ref="N16:N18" si="32">(L16+K16+M16)/E16*D16</f>
        <v>0</v>
      </c>
      <c r="O16" s="5">
        <v>4</v>
      </c>
      <c r="P16" s="5">
        <f t="shared" ref="P16:P18" si="33">(23*6.8)/53</f>
        <v>2.9509433962264153</v>
      </c>
      <c r="Q16" s="17">
        <f t="shared" ref="Q16:Q18" si="34">(O16+P16)/E16*D16</f>
        <v>0</v>
      </c>
      <c r="R16" s="5">
        <v>3</v>
      </c>
      <c r="S16" s="5">
        <f t="shared" ref="S16:S18" si="35">(5*6.8)/53</f>
        <v>0.64150943396226412</v>
      </c>
      <c r="T16" s="17">
        <f t="shared" ref="T16:T18" si="36">(R16+S16)/E16*D16</f>
        <v>0</v>
      </c>
      <c r="U16" s="5">
        <v>1</v>
      </c>
      <c r="V16" s="5"/>
      <c r="W16" s="17">
        <f t="shared" ref="W16:W18" si="37">U16/E16*D16</f>
        <v>0</v>
      </c>
      <c r="X16" s="5">
        <v>3</v>
      </c>
      <c r="Y16" s="5"/>
      <c r="Z16" s="17">
        <f t="shared" ref="Z16:Z18" si="38">(X16)/E16*D16</f>
        <v>0</v>
      </c>
      <c r="AA16" s="5">
        <v>4</v>
      </c>
      <c r="AB16" s="5"/>
      <c r="AC16" s="5">
        <f t="shared" ref="AC16:AC18" si="39">(12*6.8)/53</f>
        <v>1.5396226415094338</v>
      </c>
      <c r="AD16" s="17">
        <f>(AA16+AB16+AC16)/E16*D16</f>
        <v>0</v>
      </c>
      <c r="AE16" s="5">
        <v>1</v>
      </c>
      <c r="AF16" s="5"/>
      <c r="AG16" s="17">
        <f>AE16/E16*D16</f>
        <v>0</v>
      </c>
      <c r="AH16" s="5">
        <v>1</v>
      </c>
      <c r="AI16" s="5"/>
      <c r="AJ16" s="17">
        <f>(AH16+AI16)/E16*D16</f>
        <v>0</v>
      </c>
      <c r="AK16" s="5">
        <v>2</v>
      </c>
      <c r="AL16" s="5"/>
      <c r="AM16" s="17">
        <f>AK16/E16*D16</f>
        <v>0</v>
      </c>
      <c r="AN16" s="5">
        <v>1</v>
      </c>
      <c r="AO16" s="5">
        <f t="shared" ref="AO16:AO18" si="40">(4*6.8)/53</f>
        <v>0.51320754716981132</v>
      </c>
      <c r="AP16" s="17">
        <f>(AN16+AO16)/E16*D16</f>
        <v>0</v>
      </c>
      <c r="AQ16" s="5">
        <v>1</v>
      </c>
      <c r="AR16" s="5">
        <f t="shared" ref="AR16:AR18" si="41">(8*6.8)/53</f>
        <v>1.0264150943396226</v>
      </c>
      <c r="AS16" s="17">
        <f>(AQ16+AR16)/E16*D16</f>
        <v>0</v>
      </c>
      <c r="AT16" s="5"/>
      <c r="AU16" s="17"/>
      <c r="AV16" s="6"/>
      <c r="AW16" s="17"/>
      <c r="AX16" s="18">
        <f>I16/E16</f>
        <v>1.88421052631579</v>
      </c>
    </row>
    <row r="17" spans="1:50" ht="19.5" hidden="1" customHeight="1" x14ac:dyDescent="0.25">
      <c r="A17" s="16"/>
      <c r="B17" s="5" t="s">
        <v>29</v>
      </c>
      <c r="C17" s="5"/>
      <c r="D17" s="5"/>
      <c r="E17" s="5">
        <v>19</v>
      </c>
      <c r="F17" s="17">
        <f t="shared" si="29"/>
        <v>0</v>
      </c>
      <c r="G17" s="5"/>
      <c r="H17" s="5"/>
      <c r="I17" s="6">
        <f t="shared" si="30"/>
        <v>36.280000000000008</v>
      </c>
      <c r="J17" s="17">
        <f>N17+Q17+T17+W17+Z17+AD17+AG17+AJ17+AM17+AP17+AS17+AU17+AW17</f>
        <v>0</v>
      </c>
      <c r="K17" s="5">
        <v>4</v>
      </c>
      <c r="L17" s="5">
        <f t="shared" si="31"/>
        <v>4</v>
      </c>
      <c r="M17" s="5">
        <f t="shared" si="28"/>
        <v>0.12830188679245283</v>
      </c>
      <c r="N17" s="17">
        <f t="shared" si="32"/>
        <v>0</v>
      </c>
      <c r="O17" s="5">
        <v>4</v>
      </c>
      <c r="P17" s="5">
        <f t="shared" si="33"/>
        <v>2.9509433962264153</v>
      </c>
      <c r="Q17" s="17">
        <f t="shared" si="34"/>
        <v>0</v>
      </c>
      <c r="R17" s="5">
        <v>3</v>
      </c>
      <c r="S17" s="5">
        <f t="shared" si="35"/>
        <v>0.64150943396226412</v>
      </c>
      <c r="T17" s="17">
        <f t="shared" si="36"/>
        <v>0</v>
      </c>
      <c r="U17" s="5">
        <v>1</v>
      </c>
      <c r="V17" s="5"/>
      <c r="W17" s="17">
        <f t="shared" si="37"/>
        <v>0</v>
      </c>
      <c r="X17" s="5">
        <v>3</v>
      </c>
      <c r="Y17" s="5"/>
      <c r="Z17" s="17">
        <f t="shared" si="38"/>
        <v>0</v>
      </c>
      <c r="AA17" s="5">
        <v>4</v>
      </c>
      <c r="AB17" s="5"/>
      <c r="AC17" s="5">
        <f t="shared" si="39"/>
        <v>1.5396226415094338</v>
      </c>
      <c r="AD17" s="17">
        <f>(AA17+AB17+AC17)/E17*D17</f>
        <v>0</v>
      </c>
      <c r="AE17" s="5">
        <v>1.48</v>
      </c>
      <c r="AF17" s="5"/>
      <c r="AG17" s="17">
        <f>AE17/E17*D17</f>
        <v>0</v>
      </c>
      <c r="AH17" s="5">
        <v>1</v>
      </c>
      <c r="AI17" s="5"/>
      <c r="AJ17" s="17">
        <f>(AH17+AI17)/E17*D17</f>
        <v>0</v>
      </c>
      <c r="AK17" s="5">
        <v>2</v>
      </c>
      <c r="AL17" s="5"/>
      <c r="AM17" s="17">
        <f>AK17/E17*D17</f>
        <v>0</v>
      </c>
      <c r="AN17" s="5">
        <v>1</v>
      </c>
      <c r="AO17" s="5">
        <f t="shared" si="40"/>
        <v>0.51320754716981132</v>
      </c>
      <c r="AP17" s="17">
        <f>(AN17+AO17)/E17*D17</f>
        <v>0</v>
      </c>
      <c r="AQ17" s="5">
        <v>1</v>
      </c>
      <c r="AR17" s="5">
        <f t="shared" si="41"/>
        <v>1.0264150943396226</v>
      </c>
      <c r="AS17" s="17">
        <f>(AQ17+AR17)/E17*D17</f>
        <v>0</v>
      </c>
      <c r="AT17" s="5"/>
      <c r="AU17" s="17"/>
      <c r="AV17" s="6"/>
      <c r="AW17" s="17"/>
      <c r="AX17" s="18">
        <f>I17/E17</f>
        <v>1.9094736842105267</v>
      </c>
    </row>
    <row r="18" spans="1:50" ht="19.5" hidden="1" customHeight="1" x14ac:dyDescent="0.25">
      <c r="A18" s="16"/>
      <c r="B18" s="5" t="s">
        <v>30</v>
      </c>
      <c r="C18" s="5"/>
      <c r="D18" s="5"/>
      <c r="E18" s="5">
        <v>19</v>
      </c>
      <c r="F18" s="17">
        <f t="shared" si="29"/>
        <v>0</v>
      </c>
      <c r="G18" s="5"/>
      <c r="H18" s="5"/>
      <c r="I18" s="6">
        <f t="shared" si="30"/>
        <v>36.280000000000008</v>
      </c>
      <c r="J18" s="17">
        <f>N18+Q18+T18+W18+Z18+AD18+AG18+AJ18+AM18+AP18+AS18+AU18+AW18</f>
        <v>0</v>
      </c>
      <c r="K18" s="5">
        <v>4</v>
      </c>
      <c r="L18" s="5">
        <f t="shared" si="31"/>
        <v>4</v>
      </c>
      <c r="M18" s="5">
        <f t="shared" si="28"/>
        <v>0.12830188679245283</v>
      </c>
      <c r="N18" s="17">
        <f t="shared" si="32"/>
        <v>0</v>
      </c>
      <c r="O18" s="5">
        <v>4</v>
      </c>
      <c r="P18" s="5">
        <f t="shared" si="33"/>
        <v>2.9509433962264153</v>
      </c>
      <c r="Q18" s="17">
        <f t="shared" si="34"/>
        <v>0</v>
      </c>
      <c r="R18" s="5">
        <v>3</v>
      </c>
      <c r="S18" s="5">
        <f t="shared" si="35"/>
        <v>0.64150943396226412</v>
      </c>
      <c r="T18" s="17">
        <f t="shared" si="36"/>
        <v>0</v>
      </c>
      <c r="U18" s="5">
        <v>1</v>
      </c>
      <c r="V18" s="5"/>
      <c r="W18" s="17">
        <f t="shared" si="37"/>
        <v>0</v>
      </c>
      <c r="X18" s="5">
        <v>3</v>
      </c>
      <c r="Y18" s="5"/>
      <c r="Z18" s="17">
        <f t="shared" si="38"/>
        <v>0</v>
      </c>
      <c r="AA18" s="5">
        <v>4</v>
      </c>
      <c r="AB18" s="5"/>
      <c r="AC18" s="5">
        <f t="shared" si="39"/>
        <v>1.5396226415094338</v>
      </c>
      <c r="AD18" s="17">
        <f>(AA18+AB18+AC18)/E18*D18</f>
        <v>0</v>
      </c>
      <c r="AE18" s="5">
        <v>1.48</v>
      </c>
      <c r="AF18" s="5"/>
      <c r="AG18" s="17">
        <f>AE18/E18*D18</f>
        <v>0</v>
      </c>
      <c r="AH18" s="5">
        <v>1</v>
      </c>
      <c r="AI18" s="5"/>
      <c r="AJ18" s="17">
        <f>(AH18+AI18)/E18*D18</f>
        <v>0</v>
      </c>
      <c r="AK18" s="5">
        <v>2</v>
      </c>
      <c r="AL18" s="5"/>
      <c r="AM18" s="17">
        <f>AK18/E18*D18</f>
        <v>0</v>
      </c>
      <c r="AN18" s="5">
        <v>1</v>
      </c>
      <c r="AO18" s="5">
        <f t="shared" si="40"/>
        <v>0.51320754716981132</v>
      </c>
      <c r="AP18" s="17">
        <f>(AN18+AO18)/E18*D18</f>
        <v>0</v>
      </c>
      <c r="AQ18" s="5">
        <v>1</v>
      </c>
      <c r="AR18" s="5">
        <f t="shared" si="41"/>
        <v>1.0264150943396226</v>
      </c>
      <c r="AS18" s="17">
        <f>(AQ18+AR18)/E18*D18</f>
        <v>0</v>
      </c>
      <c r="AT18" s="5"/>
      <c r="AU18" s="17"/>
      <c r="AV18" s="6"/>
      <c r="AW18" s="17"/>
      <c r="AX18" s="18">
        <f>I18/E18</f>
        <v>1.9094736842105267</v>
      </c>
    </row>
    <row r="19" spans="1:50" s="23" customFormat="1" ht="47.25" hidden="1" customHeight="1" x14ac:dyDescent="0.25">
      <c r="A19" s="22"/>
      <c r="B19" s="2" t="s">
        <v>52</v>
      </c>
      <c r="C19" s="22"/>
      <c r="D19" s="22"/>
      <c r="E19" s="22"/>
      <c r="F19" s="22">
        <f t="shared" si="29"/>
        <v>0</v>
      </c>
      <c r="G19" s="22"/>
      <c r="H19" s="22"/>
      <c r="I19" s="22"/>
      <c r="J19" s="22">
        <f>N19+P19+T19+W19+Z19+AD19+AG19+AJ19+AM19+AP19+AS19</f>
        <v>0</v>
      </c>
      <c r="K19" s="22"/>
      <c r="L19" s="22"/>
      <c r="M19" s="22"/>
      <c r="N19" s="22">
        <f>N14*AX19/AX14</f>
        <v>0</v>
      </c>
      <c r="O19" s="22"/>
      <c r="P19" s="22">
        <f>Q14*AX19/AX14</f>
        <v>0</v>
      </c>
      <c r="Q19" s="22"/>
      <c r="R19" s="22"/>
      <c r="S19" s="22"/>
      <c r="T19" s="22">
        <f>T14*AX19/AX14</f>
        <v>0</v>
      </c>
      <c r="U19" s="22"/>
      <c r="V19" s="22"/>
      <c r="W19" s="22">
        <f>W14*AX19/AX14</f>
        <v>0</v>
      </c>
      <c r="X19" s="22"/>
      <c r="Y19" s="22"/>
      <c r="Z19" s="22">
        <f>Z14*AX19/AX14</f>
        <v>0</v>
      </c>
      <c r="AA19" s="22"/>
      <c r="AB19" s="22"/>
      <c r="AC19" s="22"/>
      <c r="AD19" s="22">
        <f>AD14*AX19/AX14</f>
        <v>0</v>
      </c>
      <c r="AE19" s="22"/>
      <c r="AF19" s="22"/>
      <c r="AG19" s="22">
        <f>AG14*AX19/AX14</f>
        <v>0</v>
      </c>
      <c r="AH19" s="22"/>
      <c r="AI19" s="22"/>
      <c r="AJ19" s="22">
        <f>AJ14*AX19/AX14</f>
        <v>0</v>
      </c>
      <c r="AK19" s="22"/>
      <c r="AL19" s="22"/>
      <c r="AM19" s="22">
        <f>AM14*AX19/AX14</f>
        <v>0</v>
      </c>
      <c r="AN19" s="22"/>
      <c r="AO19" s="22"/>
      <c r="AP19" s="22">
        <f>AP14*AX19/AX14</f>
        <v>0</v>
      </c>
      <c r="AQ19" s="22"/>
      <c r="AR19" s="22"/>
      <c r="AS19" s="22">
        <f>AS14*AX19/AX14</f>
        <v>0</v>
      </c>
      <c r="AT19" s="22"/>
      <c r="AU19" s="22"/>
      <c r="AV19" s="22"/>
      <c r="AW19" s="22"/>
      <c r="AX19" s="22">
        <f>401/216</f>
        <v>1.8564814814814814</v>
      </c>
    </row>
    <row r="20" spans="1:50" s="23" customFormat="1" ht="47.25" hidden="1" customHeight="1" x14ac:dyDescent="0.25">
      <c r="A20" s="22"/>
      <c r="B20" s="2" t="s">
        <v>56</v>
      </c>
      <c r="C20" s="22"/>
      <c r="D20" s="22"/>
      <c r="E20" s="24"/>
      <c r="F20" s="24"/>
      <c r="G20" s="24"/>
      <c r="H20" s="24"/>
      <c r="I20" s="24"/>
      <c r="J20" s="24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 ht="6.75" customHeight="1" x14ac:dyDescent="0.25"/>
    <row r="23" spans="1:50" s="51" customFormat="1" ht="50.25" customHeight="1" x14ac:dyDescent="0.25">
      <c r="A23" s="50"/>
      <c r="B23" s="82" t="s">
        <v>64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</row>
  </sheetData>
  <mergeCells count="28">
    <mergeCell ref="AN6:AP6"/>
    <mergeCell ref="B23:AU23"/>
    <mergeCell ref="R6:T6"/>
    <mergeCell ref="U6:W6"/>
    <mergeCell ref="AQ6:AS6"/>
    <mergeCell ref="AT6:AU6"/>
    <mergeCell ref="C4:C7"/>
    <mergeCell ref="X6:Z6"/>
    <mergeCell ref="AA6:AD6"/>
    <mergeCell ref="AE6:AG6"/>
    <mergeCell ref="AH6:AJ6"/>
    <mergeCell ref="AK6:AM6"/>
    <mergeCell ref="A1:AX1"/>
    <mergeCell ref="A2:AX2"/>
    <mergeCell ref="A4:A7"/>
    <mergeCell ref="B4:B7"/>
    <mergeCell ref="D4:D7"/>
    <mergeCell ref="E4:E7"/>
    <mergeCell ref="F4:F7"/>
    <mergeCell ref="G4:AW4"/>
    <mergeCell ref="G5:G7"/>
    <mergeCell ref="H5:H7"/>
    <mergeCell ref="I5:J6"/>
    <mergeCell ref="K5:AW5"/>
    <mergeCell ref="AX5:AX7"/>
    <mergeCell ref="K6:N6"/>
    <mergeCell ref="O6:Q6"/>
    <mergeCell ref="AV6:AW6"/>
  </mergeCells>
  <pageMargins left="0.44" right="0.14000000000000001" top="0.39" bottom="0.2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 ĐỊNH MỨC SỞ</vt:lpstr>
      <vt:lpstr>THCS ĐỊNH MỨC SỞ</vt:lpstr>
      <vt:lpstr>'TH ĐỊNH MỨC SỞ'!Print_Titles</vt:lpstr>
      <vt:lpstr>'THCS ĐỊNH MỨC SỞ'!Print_Titles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2025-09-12T09:05:27Z</cp:lastPrinted>
  <dcterms:created xsi:type="dcterms:W3CDTF">2023-04-05T01:21:16Z</dcterms:created>
  <dcterms:modified xsi:type="dcterms:W3CDTF">2025-09-12T09:05:31Z</dcterms:modified>
</cp:coreProperties>
</file>